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35" windowWidth="9420" windowHeight="4500" activeTab="1"/>
  </bookViews>
  <sheets>
    <sheet name="IBGP (2)" sheetId="1" r:id="rId1"/>
    <sheet name="19-11 (17)" sheetId="2" r:id="rId2"/>
    <sheet name="CEFET" sheetId="3" r:id="rId3"/>
  </sheets>
  <definedNames/>
  <calcPr fullCalcOnLoad="1"/>
</workbook>
</file>

<file path=xl/sharedStrings.xml><?xml version="1.0" encoding="utf-8"?>
<sst xmlns="http://schemas.openxmlformats.org/spreadsheetml/2006/main" count="67" uniqueCount="42">
  <si>
    <t>IBGP</t>
  </si>
  <si>
    <t>IMAM</t>
  </si>
  <si>
    <t>ACIMA DE 8000 - 10 % SOBRE O VALOR ARRECADADO</t>
  </si>
  <si>
    <t>CONCURSO PUBLICO</t>
  </si>
  <si>
    <t>FUNDAMENTAL COMPLETO</t>
  </si>
  <si>
    <t>MEDIO/TECNICO</t>
  </si>
  <si>
    <t>SUPERIOR/EDUCAÇÃOE RESTANTE</t>
  </si>
  <si>
    <t>FUNDAMENTAL INCOMPLETO</t>
  </si>
  <si>
    <t>ACIMA DE 8000 - 20 % SOBRE O VALOR ARRECADADO</t>
  </si>
  <si>
    <t>REPASSE FIXO</t>
  </si>
  <si>
    <t>ACIMA DE 5000 CANDIDADOS</t>
  </si>
  <si>
    <t>MEDIA</t>
  </si>
  <si>
    <t>REPASSE TOTAL</t>
  </si>
  <si>
    <t>SOBRA</t>
  </si>
  <si>
    <t>ESTIMATIVA</t>
  </si>
  <si>
    <t>ESCOLARIDADE DE CANDIDATOS</t>
  </si>
  <si>
    <t>1ª PROPOSTA</t>
  </si>
  <si>
    <t>2ª PROPOSTA</t>
  </si>
  <si>
    <t>TOTAL DE CANDIDATOS</t>
  </si>
  <si>
    <t>CUSTODA TARIFA BANCÁRIA</t>
  </si>
  <si>
    <t>CUSTO DE PUBLICAÇÃO-PELO MENOS 2 EDITAIS INTEIROS</t>
  </si>
  <si>
    <t>1,45 POR BOLETO</t>
  </si>
  <si>
    <t>TOTAL APROXIMADO DE CUSTOS</t>
  </si>
  <si>
    <t>CUSTOS PREVISTOS SOBRE 24490 INSCRITOS</t>
  </si>
  <si>
    <t>NUMERO DE CANDIDATOS POR ESCOLARIDADE</t>
  </si>
  <si>
    <t>VALOR DA INSCRIÇÃO</t>
  </si>
  <si>
    <t>TOTAL</t>
  </si>
  <si>
    <t>14PAGINAS CADA EDITAL APROX.</t>
  </si>
  <si>
    <t>CUSTOS</t>
  </si>
  <si>
    <t>ESCOLARIDADE</t>
  </si>
  <si>
    <t>MEDIA VALOR DE INSCRIÇÃO</t>
  </si>
  <si>
    <t>7800 ACIMA</t>
  </si>
  <si>
    <t>BIOLOGICO</t>
  </si>
  <si>
    <t>ÉTICOS</t>
  </si>
  <si>
    <t>GENÉRICOS</t>
  </si>
  <si>
    <t>SIMILARES</t>
  </si>
  <si>
    <t>ATA DA PREFEITURA CARMO DO RIO CLARO</t>
  </si>
  <si>
    <t>ATA DA PREFEITURA DE CANDEIAS</t>
  </si>
  <si>
    <t>ATA DA PREFEITURA DE NOVA UNIAO</t>
  </si>
  <si>
    <t>ATA DA PREFEITURA DE BAMBUI</t>
  </si>
  <si>
    <t>MÉDIA</t>
  </si>
  <si>
    <t>MEDIANA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</si>
</sst>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* #,##0_);_(* \(#,##0\);_(* &quot;-&quot;_);_(@_)"/>
    <numFmt numFmtId="170" formatCode="_(&quot;R$&quot;\ * #,##0.00_);_(&quot;R$&quot;\ * \(#,##0.00\);_(&quot;R$&quot;\ 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#,##0.000"/>
    <numFmt numFmtId="179" formatCode="0.0"/>
    <numFmt numFmtId="180" formatCode="#,##0.0000"/>
    <numFmt numFmtId="181" formatCode="0.000"/>
    <numFmt numFmtId="182" formatCode="0.0000000"/>
    <numFmt numFmtId="183" formatCode="0.000000"/>
    <numFmt numFmtId="184" formatCode="0.00000"/>
    <numFmt numFmtId="185" formatCode="0.0000"/>
    <numFmt numFmtId="186" formatCode="&quot;Sim&quot;;&quot;Sim&quot;;&quot;Não&quot;"/>
    <numFmt numFmtId="187" formatCode="&quot;Verdadeiro&quot;;&quot;Verdadeiro&quot;;&quot;Falso&quot;"/>
    <numFmt numFmtId="188" formatCode="&quot;Ativar&quot;;&quot;Ativar&quot;;&quot;Desativar&quot;"/>
    <numFmt numFmtId="189" formatCode="[$€-2]\ #,##0.00_);[Red]\([$€-2]\ #,##0.00\)"/>
    <numFmt numFmtId="190" formatCode="&quot;R$&quot;\ #,##0.00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vertical="justify" wrapText="1"/>
    </xf>
    <xf numFmtId="0" fontId="0" fillId="0" borderId="10" xfId="0" applyBorder="1" applyAlignment="1">
      <alignment/>
    </xf>
    <xf numFmtId="1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190" fontId="0" fillId="0" borderId="0" xfId="0" applyNumberFormat="1" applyAlignment="1">
      <alignment horizontal="center" vertical="justify"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justify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justify" wrapText="1"/>
    </xf>
    <xf numFmtId="9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 vertical="justify" wrapText="1"/>
    </xf>
    <xf numFmtId="190" fontId="0" fillId="0" borderId="0" xfId="0" applyNumberFormat="1" applyAlignment="1">
      <alignment vertical="justify" wrapText="1"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190" fontId="4" fillId="0" borderId="0" xfId="0" applyNumberFormat="1" applyFont="1" applyAlignment="1">
      <alignment horizontal="center" vertical="justify" wrapText="1"/>
    </xf>
    <xf numFmtId="0" fontId="4" fillId="0" borderId="0" xfId="0" applyFont="1" applyAlignment="1">
      <alignment vertical="justify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justify" wrapText="1"/>
    </xf>
    <xf numFmtId="0" fontId="0" fillId="0" borderId="10" xfId="0" applyBorder="1" applyAlignment="1">
      <alignment horizontal="center" wrapText="1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vertical="justify" wrapText="1"/>
    </xf>
    <xf numFmtId="0" fontId="6" fillId="0" borderId="0" xfId="0" applyFont="1" applyAlignment="1">
      <alignment/>
    </xf>
    <xf numFmtId="0" fontId="6" fillId="0" borderId="0" xfId="0" applyFont="1" applyAlignment="1">
      <alignment vertical="justify" wrapText="1"/>
    </xf>
    <xf numFmtId="1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vertical="justify" wrapText="1"/>
    </xf>
    <xf numFmtId="9" fontId="6" fillId="0" borderId="0" xfId="0" applyNumberFormat="1" applyFont="1" applyAlignment="1">
      <alignment vertical="justify" wrapText="1"/>
    </xf>
    <xf numFmtId="190" fontId="6" fillId="0" borderId="0" xfId="0" applyNumberFormat="1" applyFont="1" applyAlignment="1">
      <alignment vertical="justify" wrapText="1"/>
    </xf>
    <xf numFmtId="0" fontId="0" fillId="0" borderId="0" xfId="0" applyAlignment="1">
      <alignment horizontal="center" vertical="justify" wrapText="1"/>
    </xf>
    <xf numFmtId="0" fontId="0" fillId="0" borderId="10" xfId="0" applyBorder="1" applyAlignment="1">
      <alignment horizontal="center" vertical="justify" wrapText="1"/>
    </xf>
    <xf numFmtId="0" fontId="0" fillId="0" borderId="0" xfId="0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9" fontId="0" fillId="0" borderId="0" xfId="0" applyNumberFormat="1" applyAlignment="1">
      <alignment wrapText="1"/>
    </xf>
    <xf numFmtId="10" fontId="0" fillId="0" borderId="0" xfId="0" applyNumberFormat="1" applyAlignment="1">
      <alignment wrapText="1"/>
    </xf>
    <xf numFmtId="9" fontId="0" fillId="0" borderId="10" xfId="0" applyNumberFormat="1" applyBorder="1" applyAlignment="1">
      <alignment wrapText="1"/>
    </xf>
    <xf numFmtId="10" fontId="0" fillId="0" borderId="10" xfId="0" applyNumberForma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9" fontId="1" fillId="0" borderId="10" xfId="0" applyNumberFormat="1" applyFont="1" applyBorder="1" applyAlignment="1">
      <alignment vertical="justify" wrapText="1"/>
    </xf>
    <xf numFmtId="9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9" fontId="4" fillId="0" borderId="0" xfId="0" applyNumberFormat="1" applyFont="1" applyAlignment="1">
      <alignment vertical="justify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0"/>
  <sheetViews>
    <sheetView zoomScalePageLayoutView="0" workbookViewId="0" topLeftCell="A1">
      <selection activeCell="C14" sqref="C14:E14"/>
    </sheetView>
  </sheetViews>
  <sheetFormatPr defaultColWidth="9.140625" defaultRowHeight="12.75"/>
  <cols>
    <col min="1" max="1" width="2.7109375" style="10" customWidth="1"/>
    <col min="2" max="2" width="34.28125" style="10" customWidth="1"/>
    <col min="3" max="3" width="18.140625" style="10" customWidth="1"/>
    <col min="4" max="4" width="12.8515625" style="10" customWidth="1"/>
    <col min="5" max="5" width="15.7109375" style="10" customWidth="1"/>
  </cols>
  <sheetData>
    <row r="2" ht="12.75">
      <c r="B2" s="10" t="s">
        <v>0</v>
      </c>
    </row>
    <row r="4" spans="1:5" ht="24" customHeight="1">
      <c r="A4" s="39" t="s">
        <v>23</v>
      </c>
      <c r="B4" s="39"/>
      <c r="C4" s="39"/>
      <c r="D4" s="39"/>
      <c r="E4" s="39"/>
    </row>
    <row r="6" ht="12.75" customHeight="1">
      <c r="B6" s="10" t="s">
        <v>16</v>
      </c>
    </row>
    <row r="7" spans="1:5" s="1" customFormat="1" ht="38.25">
      <c r="A7" s="7"/>
      <c r="B7" s="27" t="s">
        <v>15</v>
      </c>
      <c r="C7" s="27" t="s">
        <v>24</v>
      </c>
      <c r="D7" s="27" t="s">
        <v>25</v>
      </c>
      <c r="E7" s="27" t="s">
        <v>26</v>
      </c>
    </row>
    <row r="8" spans="2:5" ht="12.75">
      <c r="B8" s="9" t="s">
        <v>7</v>
      </c>
      <c r="C8" s="9">
        <f>400+120+270+300+80+200</f>
        <v>1370</v>
      </c>
      <c r="D8" s="9">
        <v>40</v>
      </c>
      <c r="E8" s="9">
        <f>1370*40</f>
        <v>54800</v>
      </c>
    </row>
    <row r="9" spans="2:5" ht="12.75">
      <c r="B9" s="9" t="s">
        <v>4</v>
      </c>
      <c r="C9" s="9">
        <f>350+250+800+350+250+600+200</f>
        <v>2800</v>
      </c>
      <c r="D9" s="9">
        <v>50</v>
      </c>
      <c r="E9" s="9">
        <f>2800*50</f>
        <v>140000</v>
      </c>
    </row>
    <row r="10" spans="2:5" ht="12.75">
      <c r="B10" s="9" t="s">
        <v>5</v>
      </c>
      <c r="C10" s="9">
        <f>700+400+700+350+200+250+400+500+250+600+500+150+150+5220</f>
        <v>10370</v>
      </c>
      <c r="D10" s="9">
        <v>60</v>
      </c>
      <c r="E10" s="9">
        <f>10370*60</f>
        <v>622200</v>
      </c>
    </row>
    <row r="11" spans="2:5" ht="12.75">
      <c r="B11" s="9" t="s">
        <v>6</v>
      </c>
      <c r="C11" s="9">
        <f>200+260+250+350+1300+230+350+180+230+290+1450+1400+200+150+130+290+200+120+60+20+150+170+830+800+230+80+30</f>
        <v>9950</v>
      </c>
      <c r="D11" s="9">
        <v>70</v>
      </c>
      <c r="E11" s="9">
        <f>70*9950</f>
        <v>696500</v>
      </c>
    </row>
    <row r="12" spans="2:5" ht="12.75">
      <c r="B12" s="9" t="s">
        <v>18</v>
      </c>
      <c r="C12" s="9">
        <f>SUM(C7:C11)</f>
        <v>24490</v>
      </c>
      <c r="D12" s="9"/>
      <c r="E12" s="9">
        <f>SUM(E8:E11)</f>
        <v>1513500</v>
      </c>
    </row>
    <row r="13" spans="2:5" ht="12.75">
      <c r="B13" s="38" t="s">
        <v>2</v>
      </c>
      <c r="C13" s="38"/>
      <c r="D13" s="38"/>
      <c r="E13" s="9">
        <v>151350</v>
      </c>
    </row>
    <row r="14" spans="3:5" ht="27.75" customHeight="1">
      <c r="C14" s="37"/>
      <c r="D14" s="37"/>
      <c r="E14" s="37"/>
    </row>
    <row r="17" ht="12.75">
      <c r="B17" s="10" t="s">
        <v>17</v>
      </c>
    </row>
    <row r="18" spans="1:5" s="1" customFormat="1" ht="38.25">
      <c r="A18" s="7"/>
      <c r="B18" s="27" t="s">
        <v>15</v>
      </c>
      <c r="C18" s="27" t="s">
        <v>24</v>
      </c>
      <c r="D18" s="27" t="s">
        <v>25</v>
      </c>
      <c r="E18" s="27" t="s">
        <v>26</v>
      </c>
    </row>
    <row r="19" spans="2:5" ht="12.75">
      <c r="B19" s="9" t="s">
        <v>7</v>
      </c>
      <c r="C19" s="9">
        <f>400+120+270+300+80+200</f>
        <v>1370</v>
      </c>
      <c r="D19" s="9">
        <v>40</v>
      </c>
      <c r="E19" s="9">
        <f>1370*40</f>
        <v>54800</v>
      </c>
    </row>
    <row r="20" spans="2:5" ht="12.75">
      <c r="B20" s="9" t="s">
        <v>4</v>
      </c>
      <c r="C20" s="9">
        <f>350+250+800+350+250+600+200</f>
        <v>2800</v>
      </c>
      <c r="D20" s="9">
        <v>50</v>
      </c>
      <c r="E20" s="9">
        <f>2800*50</f>
        <v>140000</v>
      </c>
    </row>
    <row r="21" spans="2:5" ht="12.75">
      <c r="B21" s="9" t="s">
        <v>5</v>
      </c>
      <c r="C21" s="9">
        <f>700+400+700+350+200+250+400+500+250+600+500+150+150+5220</f>
        <v>10370</v>
      </c>
      <c r="D21" s="9">
        <v>60</v>
      </c>
      <c r="E21" s="9">
        <f>10370*60</f>
        <v>622200</v>
      </c>
    </row>
    <row r="22" spans="2:5" ht="12.75">
      <c r="B22" s="9" t="s">
        <v>6</v>
      </c>
      <c r="C22" s="9">
        <f>200+260+250+350+1300+230+350+180+230+290+1450+1400+200+150+130+290+200+120+60+20+150+170+830+800+230+80+30</f>
        <v>9950</v>
      </c>
      <c r="D22" s="9">
        <v>70</v>
      </c>
      <c r="E22" s="9">
        <f>70*9950</f>
        <v>696500</v>
      </c>
    </row>
    <row r="23" spans="2:5" ht="12.75">
      <c r="B23" s="9" t="s">
        <v>18</v>
      </c>
      <c r="C23" s="9">
        <f>SUM(C18:C22)</f>
        <v>24490</v>
      </c>
      <c r="D23" s="9"/>
      <c r="E23" s="9">
        <f>SUM(E19:E22)</f>
        <v>1513500</v>
      </c>
    </row>
    <row r="24" spans="2:5" ht="12.75">
      <c r="B24" s="38" t="s">
        <v>8</v>
      </c>
      <c r="C24" s="38"/>
      <c r="D24" s="38"/>
      <c r="E24" s="9">
        <f>1513500*0.2</f>
        <v>302700</v>
      </c>
    </row>
    <row r="25" spans="3:5" ht="35.25" customHeight="1">
      <c r="C25" s="37"/>
      <c r="D25" s="37"/>
      <c r="E25" s="37"/>
    </row>
    <row r="26" spans="2:5" ht="12.75">
      <c r="B26" s="9" t="s">
        <v>28</v>
      </c>
      <c r="C26" s="9"/>
      <c r="D26" s="9"/>
      <c r="E26" s="9"/>
    </row>
    <row r="27" spans="2:5" ht="12.75">
      <c r="B27" s="9"/>
      <c r="C27" s="9"/>
      <c r="D27" s="9"/>
      <c r="E27" s="9"/>
    </row>
    <row r="28" spans="2:5" ht="12.75">
      <c r="B28" s="9" t="s">
        <v>19</v>
      </c>
      <c r="C28" s="9" t="s">
        <v>21</v>
      </c>
      <c r="D28" s="9">
        <v>24490</v>
      </c>
      <c r="E28" s="5">
        <f>24490*1.45</f>
        <v>35510.5</v>
      </c>
    </row>
    <row r="29" spans="2:5" ht="25.5">
      <c r="B29" s="9" t="s">
        <v>20</v>
      </c>
      <c r="C29" s="9" t="s">
        <v>27</v>
      </c>
      <c r="D29" s="9">
        <f>338*14</f>
        <v>4732</v>
      </c>
      <c r="E29" s="5">
        <f>4732*2</f>
        <v>9464</v>
      </c>
    </row>
    <row r="30" spans="2:5" ht="12.75">
      <c r="B30" s="9" t="s">
        <v>22</v>
      </c>
      <c r="C30" s="9"/>
      <c r="D30" s="9"/>
      <c r="E30" s="9">
        <f>SUM(E28:E29)</f>
        <v>44974.5</v>
      </c>
    </row>
  </sheetData>
  <sheetProtection/>
  <mergeCells count="5">
    <mergeCell ref="C14:E14"/>
    <mergeCell ref="C25:E25"/>
    <mergeCell ref="B13:D13"/>
    <mergeCell ref="A4:E4"/>
    <mergeCell ref="B24:D24"/>
  </mergeCells>
  <printOptions/>
  <pageMargins left="0.97" right="0.5905511811023623" top="1.1811023622047245" bottom="0.5905511811023623" header="0.5118110236220472" footer="0.5118110236220472"/>
  <pageSetup orientation="portrait" paperSize="14" r:id="rId2"/>
  <headerFooter alignWithMargins="0">
    <oddHeader>&amp;CPágina &amp;P&amp;Restimativa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1" max="1" width="15.7109375" style="3" bestFit="1" customWidth="1"/>
    <col min="2" max="2" width="15.7109375" style="6" customWidth="1"/>
    <col min="3" max="3" width="25.57421875" style="11" customWidth="1"/>
    <col min="4" max="4" width="19.421875" style="7" bestFit="1" customWidth="1"/>
    <col min="5" max="5" width="16.7109375" style="8" bestFit="1" customWidth="1"/>
    <col min="6" max="6" width="17.140625" style="0" customWidth="1"/>
    <col min="7" max="7" width="12.421875" style="0" customWidth="1"/>
  </cols>
  <sheetData>
    <row r="1" spans="1:5" ht="20.25">
      <c r="A1" s="18"/>
      <c r="B1" s="19"/>
      <c r="C1" s="26" t="s">
        <v>14</v>
      </c>
      <c r="D1" s="20"/>
      <c r="E1" s="21"/>
    </row>
    <row r="2" spans="1:5" ht="12.75">
      <c r="A2" s="18"/>
      <c r="B2" s="19"/>
      <c r="C2" s="22"/>
      <c r="D2" s="20"/>
      <c r="E2" s="21"/>
    </row>
    <row r="3" spans="1:7" s="2" customFormat="1" ht="30" customHeight="1">
      <c r="A3" s="23"/>
      <c r="B3" s="24"/>
      <c r="C3" s="24" t="s">
        <v>0</v>
      </c>
      <c r="D3" s="40" t="s">
        <v>1</v>
      </c>
      <c r="E3" s="40"/>
      <c r="F3" s="45" t="s">
        <v>40</v>
      </c>
      <c r="G3" s="45" t="s">
        <v>41</v>
      </c>
    </row>
    <row r="4" spans="1:7" s="2" customFormat="1" ht="45.75" customHeight="1">
      <c r="A4" s="23" t="s">
        <v>29</v>
      </c>
      <c r="B4" s="9" t="s">
        <v>36</v>
      </c>
      <c r="C4" s="9" t="s">
        <v>37</v>
      </c>
      <c r="D4" s="9" t="s">
        <v>38</v>
      </c>
      <c r="E4" s="9" t="s">
        <v>39</v>
      </c>
      <c r="F4" s="45"/>
      <c r="G4" s="45"/>
    </row>
    <row r="5" spans="1:7" s="4" customFormat="1" ht="12.75">
      <c r="A5" s="9" t="s">
        <v>32</v>
      </c>
      <c r="B5" s="43">
        <v>0.06</v>
      </c>
      <c r="C5" s="9"/>
      <c r="D5" s="43">
        <v>0.07</v>
      </c>
      <c r="E5" s="43">
        <v>0.98</v>
      </c>
      <c r="F5" s="46">
        <f>AVERAGE(B5,D5,E5)</f>
        <v>0.36999999999999994</v>
      </c>
      <c r="G5" s="46">
        <v>0.07</v>
      </c>
    </row>
    <row r="6" spans="1:7" ht="12.75">
      <c r="A6" s="9" t="s">
        <v>33</v>
      </c>
      <c r="B6" s="44">
        <v>0.049</v>
      </c>
      <c r="C6" s="9"/>
      <c r="D6" s="44">
        <v>0.002</v>
      </c>
      <c r="E6" s="43">
        <v>0.02</v>
      </c>
      <c r="F6" s="46">
        <f>AVERAGE(B6,D6,E6)</f>
        <v>0.02366666666666667</v>
      </c>
      <c r="G6" s="47">
        <v>0.02</v>
      </c>
    </row>
    <row r="7" spans="1:7" ht="17.25" customHeight="1">
      <c r="A7" s="9" t="s">
        <v>34</v>
      </c>
      <c r="B7" s="43">
        <v>0.65</v>
      </c>
      <c r="C7" s="44">
        <v>0.835</v>
      </c>
      <c r="D7" s="44">
        <v>0.775</v>
      </c>
      <c r="E7" s="43">
        <v>0.48</v>
      </c>
      <c r="F7" s="46">
        <f>AVERAGE(B7,C7,D7,E7)</f>
        <v>0.6849999999999999</v>
      </c>
      <c r="G7" s="48">
        <v>0.565</v>
      </c>
    </row>
    <row r="8" spans="1:7" ht="13.5" customHeight="1">
      <c r="A8" s="9" t="s">
        <v>35</v>
      </c>
      <c r="B8" s="43">
        <v>0.58</v>
      </c>
      <c r="C8" s="44">
        <v>0.665</v>
      </c>
      <c r="D8" s="43">
        <v>0.12</v>
      </c>
      <c r="E8" s="43">
        <v>0.43</v>
      </c>
      <c r="F8" s="46">
        <f>AVERAGE(B8,C8,D8,E8)</f>
        <v>0.44875000000000004</v>
      </c>
      <c r="G8" s="47">
        <v>0.27</v>
      </c>
    </row>
    <row r="9" spans="1:7" ht="12.75">
      <c r="A9" s="25"/>
      <c r="B9" s="49">
        <f>SUM(B5:B8)</f>
        <v>1.339</v>
      </c>
      <c r="C9" s="22">
        <f>SUM(C5:C8)</f>
        <v>1.5</v>
      </c>
      <c r="D9" s="49">
        <f>SUM(D5:D8)</f>
        <v>0.967</v>
      </c>
      <c r="E9" s="49">
        <f>SUM(E5:E8)</f>
        <v>1.91</v>
      </c>
      <c r="F9" s="14">
        <f>SUM(F5:F8)</f>
        <v>1.5274166666666664</v>
      </c>
      <c r="G9" s="14">
        <f>SUM(G5:G8)</f>
        <v>0.9249999999999999</v>
      </c>
    </row>
    <row r="10" spans="1:5" s="31" customFormat="1" ht="12.75">
      <c r="A10" s="10"/>
      <c r="B10" s="41"/>
      <c r="C10" s="10"/>
      <c r="D10" s="41"/>
      <c r="E10" s="41"/>
    </row>
    <row r="11" spans="1:5" s="31" customFormat="1" ht="12.75">
      <c r="A11" s="10"/>
      <c r="B11" s="42"/>
      <c r="C11" s="10"/>
      <c r="D11" s="42"/>
      <c r="E11" s="41"/>
    </row>
    <row r="12" spans="1:5" s="31" customFormat="1" ht="12.75" customHeight="1">
      <c r="A12" s="10"/>
      <c r="B12" s="41"/>
      <c r="C12" s="42"/>
      <c r="D12" s="42"/>
      <c r="E12" s="41"/>
    </row>
    <row r="13" spans="1:5" s="31" customFormat="1" ht="12.75">
      <c r="A13" s="10"/>
      <c r="B13" s="41"/>
      <c r="C13" s="42"/>
      <c r="D13" s="41"/>
      <c r="E13" s="41"/>
    </row>
    <row r="14" spans="1:5" s="31" customFormat="1" ht="36" customHeight="1">
      <c r="A14" s="10"/>
      <c r="B14" s="10"/>
      <c r="C14" s="10"/>
      <c r="D14" s="10"/>
      <c r="E14" s="10"/>
    </row>
    <row r="15" spans="1:5" s="31" customFormat="1" ht="12.75">
      <c r="A15" s="10"/>
      <c r="B15" s="10"/>
      <c r="C15" s="10"/>
      <c r="D15" s="10"/>
      <c r="E15" s="10"/>
    </row>
    <row r="16" spans="1:5" s="31" customFormat="1" ht="11.25">
      <c r="A16" s="33"/>
      <c r="B16" s="34"/>
      <c r="C16" s="32"/>
      <c r="D16" s="35"/>
      <c r="E16" s="36"/>
    </row>
    <row r="17" spans="1:5" s="31" customFormat="1" ht="11.25">
      <c r="A17" s="33"/>
      <c r="B17" s="34"/>
      <c r="C17" s="32"/>
      <c r="D17" s="35"/>
      <c r="E17" s="36"/>
    </row>
    <row r="18" spans="2:5" ht="12.75">
      <c r="B18" s="16"/>
      <c r="D18" s="11"/>
      <c r="E18" s="17"/>
    </row>
    <row r="19" spans="2:5" ht="12.75">
      <c r="B19" s="16"/>
      <c r="D19" s="11"/>
      <c r="E19" s="17"/>
    </row>
    <row r="20" spans="2:5" ht="12.75">
      <c r="B20" s="16"/>
      <c r="D20" s="11"/>
      <c r="E20" s="17"/>
    </row>
    <row r="21" spans="2:5" ht="12.75">
      <c r="B21" s="16"/>
      <c r="D21" s="11"/>
      <c r="E21" s="17"/>
    </row>
    <row r="22" spans="2:5" ht="12.75">
      <c r="B22" s="16"/>
      <c r="D22" s="11"/>
      <c r="E22" s="17"/>
    </row>
    <row r="23" spans="2:5" ht="12.75">
      <c r="B23" s="16"/>
      <c r="D23" s="11"/>
      <c r="E23" s="17"/>
    </row>
    <row r="24" spans="2:5" ht="12.75">
      <c r="B24" s="16"/>
      <c r="D24" s="11"/>
      <c r="E24" s="17"/>
    </row>
  </sheetData>
  <sheetProtection/>
  <mergeCells count="1">
    <mergeCell ref="D3:E3"/>
  </mergeCells>
  <printOptions/>
  <pageMargins left="0.97" right="0.5905511811023623" top="1.1811023622047245" bottom="0.5905511811023623" header="0.5118110236220472" footer="0.5118110236220472"/>
  <pageSetup orientation="landscape" paperSize="9" r:id="rId2"/>
  <headerFooter alignWithMargins="0">
    <oddHeader>&amp;CPágina &amp;P&amp;Restimativa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36"/>
  <sheetViews>
    <sheetView zoomScalePageLayoutView="0" workbookViewId="0" topLeftCell="A7">
      <selection activeCell="E18" sqref="E18"/>
    </sheetView>
  </sheetViews>
  <sheetFormatPr defaultColWidth="9.140625" defaultRowHeight="12.75"/>
  <cols>
    <col min="1" max="1" width="6.00390625" style="0" customWidth="1"/>
    <col min="2" max="2" width="34.00390625" style="0" bestFit="1" customWidth="1"/>
    <col min="3" max="3" width="15.8515625" style="0" customWidth="1"/>
    <col min="4" max="4" width="15.00390625" style="0" customWidth="1"/>
    <col min="5" max="5" width="10.140625" style="0" bestFit="1" customWidth="1"/>
    <col min="6" max="6" width="27.8515625" style="0" customWidth="1"/>
    <col min="7" max="7" width="9.140625" style="28" customWidth="1"/>
  </cols>
  <sheetData>
    <row r="2" spans="1:5" ht="12.75">
      <c r="A2" s="39" t="s">
        <v>23</v>
      </c>
      <c r="B2" s="39"/>
      <c r="C2" s="39"/>
      <c r="D2" s="39"/>
      <c r="E2" s="39"/>
    </row>
    <row r="5" s="2" customFormat="1" ht="30" customHeight="1">
      <c r="G5" s="29"/>
    </row>
    <row r="6" spans="1:7" s="2" customFormat="1" ht="30" customHeight="1">
      <c r="A6" s="12"/>
      <c r="G6" s="29"/>
    </row>
    <row r="7" spans="1:7" s="4" customFormat="1" ht="12.75">
      <c r="A7" s="13"/>
      <c r="G7" s="30"/>
    </row>
    <row r="8" ht="12.75" customHeight="1">
      <c r="B8" t="s">
        <v>3</v>
      </c>
    </row>
    <row r="9" spans="2:5" ht="53.25" customHeight="1">
      <c r="B9" s="27" t="s">
        <v>15</v>
      </c>
      <c r="C9" s="27" t="s">
        <v>24</v>
      </c>
      <c r="D9" s="27" t="s">
        <v>25</v>
      </c>
      <c r="E9" s="27" t="s">
        <v>26</v>
      </c>
    </row>
    <row r="10" spans="2:5" ht="12.75">
      <c r="B10" s="5" t="s">
        <v>7</v>
      </c>
      <c r="C10" s="5">
        <f>400+120+270</f>
        <v>790</v>
      </c>
      <c r="D10" s="5">
        <v>30</v>
      </c>
      <c r="E10" s="5">
        <f>790*30</f>
        <v>23700</v>
      </c>
    </row>
    <row r="11" spans="2:5" ht="12.75">
      <c r="B11" s="5" t="s">
        <v>4</v>
      </c>
      <c r="C11" s="5">
        <f>350+250+800+350</f>
        <v>1750</v>
      </c>
      <c r="D11" s="5">
        <v>40</v>
      </c>
      <c r="E11" s="5">
        <f>1750*40</f>
        <v>70000</v>
      </c>
    </row>
    <row r="12" spans="2:5" ht="12.75">
      <c r="B12" s="5" t="s">
        <v>5</v>
      </c>
      <c r="C12" s="5">
        <f>700+400+700+350+200+250+400+2980</f>
        <v>5980</v>
      </c>
      <c r="D12" s="5">
        <v>60</v>
      </c>
      <c r="E12" s="5">
        <f>5980*60</f>
        <v>358800</v>
      </c>
    </row>
    <row r="13" spans="2:5" ht="12.75">
      <c r="B13" s="5" t="s">
        <v>6</v>
      </c>
      <c r="C13" s="5">
        <f>200+260+250+350+1300+230+350+180+230+290+1450+1400+200+150+130+290</f>
        <v>7260</v>
      </c>
      <c r="D13" s="5">
        <v>70</v>
      </c>
      <c r="E13" s="5">
        <f>7260*70</f>
        <v>508200</v>
      </c>
    </row>
    <row r="14" spans="2:7" ht="12.75">
      <c r="B14" s="5"/>
      <c r="C14" s="5">
        <f>SUM(C9:C13)</f>
        <v>15780</v>
      </c>
      <c r="D14" s="5"/>
      <c r="E14" s="5">
        <f>SUM(E10:E13)</f>
        <v>960700</v>
      </c>
      <c r="F14" t="s">
        <v>30</v>
      </c>
      <c r="G14" s="28">
        <f>960700/15780</f>
        <v>60.8808618504436</v>
      </c>
    </row>
    <row r="15" ht="12.75">
      <c r="C15" s="14"/>
    </row>
    <row r="16" spans="2:5" ht="12.75">
      <c r="B16" t="s">
        <v>9</v>
      </c>
      <c r="C16" s="11"/>
      <c r="E16" s="15">
        <v>249826.27</v>
      </c>
    </row>
    <row r="17" spans="2:5" ht="12.75">
      <c r="B17" t="s">
        <v>10</v>
      </c>
      <c r="D17" t="s">
        <v>31</v>
      </c>
      <c r="E17">
        <f>7800*60.88</f>
        <v>474864</v>
      </c>
    </row>
    <row r="18" spans="2:5" ht="12.75">
      <c r="B18" t="s">
        <v>12</v>
      </c>
      <c r="E18" s="15">
        <f>SUM(E16:E17)</f>
        <v>724690.27</v>
      </c>
    </row>
    <row r="19" spans="2:11" ht="12.75">
      <c r="B19" t="s">
        <v>13</v>
      </c>
      <c r="E19">
        <f>960700-724690.27</f>
        <v>236009.72999999998</v>
      </c>
      <c r="K19">
        <v>768650</v>
      </c>
    </row>
    <row r="23" spans="2:5" ht="12.75">
      <c r="B23" t="s">
        <v>7</v>
      </c>
      <c r="C23">
        <f>300+80+200</f>
        <v>580</v>
      </c>
      <c r="D23">
        <v>20</v>
      </c>
      <c r="E23">
        <f>580*20</f>
        <v>11600</v>
      </c>
    </row>
    <row r="24" spans="2:11" ht="12.75">
      <c r="B24" t="s">
        <v>4</v>
      </c>
      <c r="C24">
        <f>250+600+200</f>
        <v>1050</v>
      </c>
      <c r="D24">
        <v>30</v>
      </c>
      <c r="E24">
        <f>1050*30</f>
        <v>31500</v>
      </c>
      <c r="K24">
        <v>321780</v>
      </c>
    </row>
    <row r="25" spans="2:5" ht="12.75">
      <c r="B25" t="s">
        <v>5</v>
      </c>
      <c r="C25">
        <f>500+250+600+500+150+150+2240</f>
        <v>4390</v>
      </c>
      <c r="D25">
        <v>45</v>
      </c>
      <c r="E25">
        <f>7370*45</f>
        <v>331650</v>
      </c>
    </row>
    <row r="26" spans="2:5" ht="12.75">
      <c r="B26" t="s">
        <v>6</v>
      </c>
      <c r="C26">
        <f>200+120+60+20+150+170+830+800+230+80+30</f>
        <v>2690</v>
      </c>
      <c r="D26">
        <v>70</v>
      </c>
      <c r="E26">
        <f>2690*70</f>
        <v>188300</v>
      </c>
    </row>
    <row r="27" spans="3:7" ht="12.75">
      <c r="C27">
        <f>SUM(C22:C26)</f>
        <v>8710</v>
      </c>
      <c r="E27">
        <f>SUM(E23:E26)</f>
        <v>563050</v>
      </c>
      <c r="F27" t="s">
        <v>11</v>
      </c>
      <c r="G27" s="28">
        <f>563050/8710</f>
        <v>64.64408725602756</v>
      </c>
    </row>
    <row r="29" spans="2:5" ht="12.75">
      <c r="B29" t="s">
        <v>9</v>
      </c>
      <c r="C29" s="14"/>
      <c r="E29">
        <v>203037.38</v>
      </c>
    </row>
    <row r="30" spans="2:4" ht="12.75">
      <c r="B30" t="s">
        <v>10</v>
      </c>
      <c r="C30" s="11"/>
      <c r="D30">
        <f>11690-5000</f>
        <v>6690</v>
      </c>
    </row>
    <row r="36" ht="12.75">
      <c r="B36">
        <f>1.45*24490</f>
        <v>35510.5</v>
      </c>
    </row>
  </sheetData>
  <sheetProtection/>
  <mergeCells count="1">
    <mergeCell ref="A2:E2"/>
  </mergeCells>
  <printOptions/>
  <pageMargins left="0.97" right="0.5905511811023623" top="1.1811023622047245" bottom="0.5905511811023623" header="0.5118110236220472" footer="0.5118110236220472"/>
  <pageSetup orientation="landscape" paperSize="14" r:id="rId2"/>
  <headerFooter alignWithMargins="0">
    <oddHeader>&amp;CPágina &amp;P&amp;Restimativa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Fontes Informatica Ltda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Fontes</dc:creator>
  <cp:keywords/>
  <dc:description/>
  <cp:lastModifiedBy>Helen Cristina Batista</cp:lastModifiedBy>
  <cp:lastPrinted>2023-07-17T19:31:29Z</cp:lastPrinted>
  <dcterms:created xsi:type="dcterms:W3CDTF">2008-02-12T09:24:20Z</dcterms:created>
  <dcterms:modified xsi:type="dcterms:W3CDTF">2023-07-17T19:32:13Z</dcterms:modified>
  <cp:category/>
  <cp:version/>
  <cp:contentType/>
  <cp:contentStatus/>
</cp:coreProperties>
</file>