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User\Desktop\PROJETOS PMA\UBS PINHEIROS\DOCUMENTOS PARA ENVIAR\"/>
    </mc:Choice>
  </mc:AlternateContent>
  <xr:revisionPtr revIDLastSave="0" documentId="13_ncr:1_{76867A79-8BA6-4F2C-BF0C-3EB78C5C4221}" xr6:coauthVersionLast="36" xr6:coauthVersionMax="47" xr10:uidLastSave="{00000000-0000-0000-0000-000000000000}"/>
  <bookViews>
    <workbookView xWindow="0" yWindow="0" windowWidth="23040" windowHeight="9060" activeTab="1" xr2:uid="{00000000-000D-0000-FFFF-FFFF00000000}"/>
  </bookViews>
  <sheets>
    <sheet name="Orçamento Sintético" sheetId="1" r:id="rId1"/>
    <sheet name="CRONGRAMA" sheetId="2" r:id="rId2"/>
  </sheets>
  <definedNames>
    <definedName name="_xlnm._FilterDatabase" localSheetId="0" hidden="1">'Orçamento Sintético'!$A$7:$J$343</definedName>
    <definedName name="_xlnm.Print_Area" localSheetId="1">CRONGRAMA!$A$5:$K$56</definedName>
    <definedName name="_xlnm.Print_Area" localSheetId="0">'Orçamento Sintético'!$A$1:$J$350</definedName>
    <definedName name="_xlnm.Print_Titles" localSheetId="0">'Orçamento Sintético'!$1:$7</definedName>
  </definedNames>
  <calcPr calcId="179021"/>
</workbook>
</file>

<file path=xl/calcChain.xml><?xml version="1.0" encoding="utf-8"?>
<calcChain xmlns="http://schemas.openxmlformats.org/spreadsheetml/2006/main">
  <c r="G10" i="2" l="1"/>
  <c r="H10" i="2" s="1"/>
  <c r="I10" i="2" s="1"/>
  <c r="J10" i="2" s="1"/>
  <c r="K10" i="2" s="1"/>
  <c r="G12" i="2"/>
  <c r="H12" i="2"/>
  <c r="I12" i="2"/>
  <c r="J12" i="2"/>
  <c r="K12" i="2"/>
  <c r="G14" i="2"/>
  <c r="H14" i="2"/>
  <c r="I14" i="2"/>
  <c r="J14" i="2"/>
  <c r="K14" i="2"/>
  <c r="G16" i="2"/>
  <c r="H16" i="2"/>
  <c r="I16" i="2"/>
  <c r="J16" i="2"/>
  <c r="K16" i="2"/>
  <c r="G18" i="2"/>
  <c r="H18" i="2"/>
  <c r="I18" i="2"/>
  <c r="J18" i="2"/>
  <c r="K18" i="2"/>
  <c r="G20" i="2"/>
  <c r="H20" i="2"/>
  <c r="I20" i="2"/>
  <c r="J20" i="2"/>
  <c r="K20" i="2"/>
  <c r="G22" i="2"/>
  <c r="H22" i="2"/>
  <c r="I22" i="2"/>
  <c r="J22" i="2"/>
  <c r="K22" i="2"/>
  <c r="G24" i="2"/>
  <c r="H24" i="2"/>
  <c r="I24" i="2"/>
  <c r="J24" i="2"/>
  <c r="K24" i="2"/>
  <c r="G26" i="2"/>
  <c r="H26" i="2"/>
  <c r="I26" i="2"/>
  <c r="J26" i="2"/>
  <c r="K26" i="2"/>
  <c r="G28" i="2"/>
  <c r="H28" i="2"/>
  <c r="I28" i="2"/>
  <c r="J28" i="2"/>
  <c r="K28" i="2"/>
  <c r="G30" i="2"/>
  <c r="H30" i="2"/>
  <c r="I30" i="2"/>
  <c r="J30" i="2"/>
  <c r="K30" i="2"/>
  <c r="G32" i="2"/>
  <c r="H32" i="2"/>
  <c r="I32" i="2"/>
  <c r="J32" i="2"/>
  <c r="K32" i="2"/>
  <c r="G34" i="2"/>
  <c r="H34" i="2"/>
  <c r="I34" i="2"/>
  <c r="J34" i="2"/>
  <c r="K34" i="2"/>
  <c r="G36" i="2"/>
  <c r="H36" i="2"/>
  <c r="I36" i="2"/>
  <c r="J36" i="2"/>
  <c r="K36" i="2"/>
  <c r="F36" i="2"/>
  <c r="G38" i="2"/>
  <c r="H38" i="2"/>
  <c r="I38" i="2"/>
  <c r="J38" i="2"/>
  <c r="K38" i="2"/>
  <c r="G40" i="2"/>
  <c r="H40" i="2"/>
  <c r="I40" i="2"/>
  <c r="J40" i="2"/>
  <c r="K40" i="2"/>
  <c r="G42" i="2"/>
  <c r="H42" i="2"/>
  <c r="I42" i="2"/>
  <c r="J42" i="2"/>
  <c r="K42" i="2"/>
  <c r="G44" i="2"/>
  <c r="H44" i="2"/>
  <c r="I44" i="2"/>
  <c r="J44" i="2"/>
  <c r="K44" i="2"/>
  <c r="G46" i="2"/>
  <c r="H46" i="2"/>
  <c r="I46" i="2"/>
  <c r="J46" i="2"/>
  <c r="K46" i="2"/>
  <c r="F46" i="2"/>
  <c r="E48" i="2"/>
  <c r="F44" i="2"/>
  <c r="F42" i="2"/>
  <c r="F40" i="2"/>
  <c r="F38" i="2"/>
  <c r="F34" i="2"/>
  <c r="F10" i="2" l="1"/>
  <c r="I342" i="1" l="1"/>
  <c r="I23" i="1"/>
  <c r="F30" i="1" l="1"/>
  <c r="H37" i="1" l="1"/>
  <c r="I37" i="1" s="1"/>
  <c r="H36" i="1"/>
  <c r="I36" i="1" s="1"/>
  <c r="C45" i="2" l="1"/>
  <c r="A45" i="2"/>
  <c r="C43" i="2"/>
  <c r="A43" i="2"/>
  <c r="C41" i="2"/>
  <c r="A41" i="2"/>
  <c r="C39" i="2"/>
  <c r="A39" i="2"/>
  <c r="C37" i="2"/>
  <c r="A37" i="2"/>
  <c r="C35" i="2"/>
  <c r="A35" i="2"/>
  <c r="C33" i="2"/>
  <c r="A33" i="2"/>
  <c r="C31" i="2"/>
  <c r="A31" i="2"/>
  <c r="C29" i="2"/>
  <c r="A29" i="2"/>
  <c r="C27" i="2"/>
  <c r="A27" i="2"/>
  <c r="C25" i="2"/>
  <c r="A25" i="2"/>
  <c r="C23" i="2"/>
  <c r="A23" i="2"/>
  <c r="C21" i="2"/>
  <c r="A21" i="2"/>
  <c r="C19" i="2"/>
  <c r="A19" i="2"/>
  <c r="C17" i="2"/>
  <c r="A17" i="2"/>
  <c r="C15" i="2"/>
  <c r="A15" i="2"/>
  <c r="C13" i="2"/>
  <c r="A13" i="2"/>
  <c r="I341" i="1"/>
  <c r="E46" i="2" s="1"/>
  <c r="C11" i="2"/>
  <c r="A11" i="2"/>
  <c r="C9" i="2"/>
  <c r="A9" i="2"/>
  <c r="F29" i="1" l="1"/>
  <c r="H30" i="1"/>
  <c r="I30" i="1"/>
  <c r="H340" i="1" l="1"/>
  <c r="I340" i="1" s="1"/>
  <c r="H339" i="1"/>
  <c r="I339" i="1" s="1"/>
  <c r="H338" i="1"/>
  <c r="I338" i="1" s="1"/>
  <c r="H337" i="1"/>
  <c r="I337" i="1" s="1"/>
  <c r="H336" i="1"/>
  <c r="I336" i="1" s="1"/>
  <c r="H335" i="1"/>
  <c r="I335" i="1" s="1"/>
  <c r="H332" i="1"/>
  <c r="I332" i="1" s="1"/>
  <c r="H331" i="1"/>
  <c r="I331" i="1" s="1"/>
  <c r="H330" i="1"/>
  <c r="I330" i="1" s="1"/>
  <c r="H329" i="1"/>
  <c r="I329" i="1" s="1"/>
  <c r="H328" i="1"/>
  <c r="I328" i="1" s="1"/>
  <c r="H327" i="1"/>
  <c r="I327" i="1" s="1"/>
  <c r="H326" i="1"/>
  <c r="I326" i="1" s="1"/>
  <c r="H325" i="1"/>
  <c r="I325" i="1" s="1"/>
  <c r="H322" i="1"/>
  <c r="I322" i="1" s="1"/>
  <c r="H321" i="1"/>
  <c r="I321" i="1" s="1"/>
  <c r="H320" i="1"/>
  <c r="I320" i="1" s="1"/>
  <c r="H319" i="1"/>
  <c r="I319" i="1" s="1"/>
  <c r="H318" i="1"/>
  <c r="I318" i="1" s="1"/>
  <c r="H316" i="1"/>
  <c r="I316" i="1" s="1"/>
  <c r="H315" i="1"/>
  <c r="I315" i="1" s="1"/>
  <c r="H313" i="1"/>
  <c r="I313" i="1" s="1"/>
  <c r="H312" i="1"/>
  <c r="I312" i="1" s="1"/>
  <c r="H311" i="1"/>
  <c r="I311" i="1" s="1"/>
  <c r="H310" i="1"/>
  <c r="I310" i="1" s="1"/>
  <c r="H309" i="1"/>
  <c r="I309" i="1" s="1"/>
  <c r="H307" i="1"/>
  <c r="I307" i="1" s="1"/>
  <c r="H306" i="1"/>
  <c r="I306" i="1" s="1"/>
  <c r="H305" i="1"/>
  <c r="I305" i="1" s="1"/>
  <c r="H304" i="1"/>
  <c r="I304" i="1" s="1"/>
  <c r="H303" i="1"/>
  <c r="I303" i="1" s="1"/>
  <c r="H301" i="1"/>
  <c r="I301" i="1" s="1"/>
  <c r="H300" i="1"/>
  <c r="I300" i="1" s="1"/>
  <c r="H299" i="1"/>
  <c r="I299" i="1" s="1"/>
  <c r="H298" i="1"/>
  <c r="I298" i="1" s="1"/>
  <c r="H297" i="1"/>
  <c r="I297" i="1" s="1"/>
  <c r="H295" i="1"/>
  <c r="I295" i="1" s="1"/>
  <c r="H294" i="1"/>
  <c r="I294" i="1" s="1"/>
  <c r="H293" i="1"/>
  <c r="I293" i="1" s="1"/>
  <c r="H292" i="1"/>
  <c r="I292" i="1" s="1"/>
  <c r="H291" i="1"/>
  <c r="I291" i="1" s="1"/>
  <c r="H290" i="1"/>
  <c r="I290" i="1" s="1"/>
  <c r="H289" i="1"/>
  <c r="I289" i="1" s="1"/>
  <c r="H288" i="1"/>
  <c r="I288" i="1" s="1"/>
  <c r="H287" i="1"/>
  <c r="I287" i="1" s="1"/>
  <c r="H286" i="1"/>
  <c r="I286" i="1" s="1"/>
  <c r="H285" i="1"/>
  <c r="I285" i="1" s="1"/>
  <c r="H284" i="1"/>
  <c r="I284" i="1" s="1"/>
  <c r="H283" i="1"/>
  <c r="I283" i="1" s="1"/>
  <c r="H282" i="1"/>
  <c r="I282" i="1" s="1"/>
  <c r="H281" i="1"/>
  <c r="I281" i="1" s="1"/>
  <c r="H279" i="1"/>
  <c r="I279" i="1" s="1"/>
  <c r="H278" i="1"/>
  <c r="I278" i="1" s="1"/>
  <c r="H277" i="1"/>
  <c r="I277" i="1" s="1"/>
  <c r="H276" i="1"/>
  <c r="I276" i="1" s="1"/>
  <c r="H275" i="1"/>
  <c r="I275" i="1" s="1"/>
  <c r="H274" i="1"/>
  <c r="I274" i="1" s="1"/>
  <c r="H273" i="1"/>
  <c r="I273" i="1" s="1"/>
  <c r="H272" i="1"/>
  <c r="I272" i="1" s="1"/>
  <c r="H271" i="1"/>
  <c r="I271" i="1" s="1"/>
  <c r="H270" i="1"/>
  <c r="I270" i="1" s="1"/>
  <c r="H269" i="1"/>
  <c r="I269" i="1" s="1"/>
  <c r="H268" i="1"/>
  <c r="I268" i="1" s="1"/>
  <c r="H267" i="1"/>
  <c r="I267" i="1" s="1"/>
  <c r="H266" i="1"/>
  <c r="I266" i="1" s="1"/>
  <c r="H265" i="1"/>
  <c r="I265" i="1" s="1"/>
  <c r="H264" i="1"/>
  <c r="I264" i="1" s="1"/>
  <c r="H263" i="1"/>
  <c r="I263" i="1" s="1"/>
  <c r="H262" i="1"/>
  <c r="I262" i="1" s="1"/>
  <c r="H261" i="1"/>
  <c r="I261" i="1" s="1"/>
  <c r="H260" i="1"/>
  <c r="I260" i="1" s="1"/>
  <c r="H259" i="1"/>
  <c r="I259" i="1" s="1"/>
  <c r="H258" i="1"/>
  <c r="I258" i="1" s="1"/>
  <c r="H257" i="1"/>
  <c r="I257" i="1" s="1"/>
  <c r="H256" i="1"/>
  <c r="I256" i="1" s="1"/>
  <c r="H255" i="1"/>
  <c r="I255" i="1" s="1"/>
  <c r="H254" i="1"/>
  <c r="I254" i="1" s="1"/>
  <c r="H253" i="1"/>
  <c r="I253" i="1" s="1"/>
  <c r="H251" i="1"/>
  <c r="I251" i="1" s="1"/>
  <c r="H250" i="1"/>
  <c r="I250" i="1" s="1"/>
  <c r="H249" i="1"/>
  <c r="I249" i="1" s="1"/>
  <c r="H248" i="1"/>
  <c r="I248" i="1" s="1"/>
  <c r="H247" i="1"/>
  <c r="I247" i="1" s="1"/>
  <c r="H246" i="1"/>
  <c r="I246" i="1" s="1"/>
  <c r="H245" i="1"/>
  <c r="I245" i="1" s="1"/>
  <c r="H244" i="1"/>
  <c r="I244" i="1" s="1"/>
  <c r="H243" i="1"/>
  <c r="I243" i="1" s="1"/>
  <c r="H242" i="1"/>
  <c r="I242" i="1" s="1"/>
  <c r="I241" i="1" s="1"/>
  <c r="H240" i="1"/>
  <c r="I240" i="1" s="1"/>
  <c r="H239" i="1"/>
  <c r="I239" i="1" s="1"/>
  <c r="H238" i="1"/>
  <c r="I238" i="1" s="1"/>
  <c r="H237" i="1"/>
  <c r="I237" i="1" s="1"/>
  <c r="H236" i="1"/>
  <c r="I236" i="1" s="1"/>
  <c r="I235" i="1" s="1"/>
  <c r="H234" i="1"/>
  <c r="I234" i="1" s="1"/>
  <c r="H233" i="1"/>
  <c r="I233" i="1" s="1"/>
  <c r="H232" i="1"/>
  <c r="I232" i="1" s="1"/>
  <c r="H231" i="1"/>
  <c r="I231" i="1" s="1"/>
  <c r="H230" i="1"/>
  <c r="I230" i="1" s="1"/>
  <c r="H229" i="1"/>
  <c r="I229" i="1" s="1"/>
  <c r="H228" i="1"/>
  <c r="I228" i="1" s="1"/>
  <c r="H227" i="1"/>
  <c r="I227" i="1" s="1"/>
  <c r="H226" i="1"/>
  <c r="I226" i="1" s="1"/>
  <c r="H225" i="1"/>
  <c r="I225" i="1" s="1"/>
  <c r="H224" i="1"/>
  <c r="I224" i="1" s="1"/>
  <c r="H223" i="1"/>
  <c r="I223" i="1" s="1"/>
  <c r="H222" i="1"/>
  <c r="I222" i="1" s="1"/>
  <c r="H221" i="1"/>
  <c r="I221" i="1" s="1"/>
  <c r="H220" i="1"/>
  <c r="I220" i="1" s="1"/>
  <c r="H219" i="1"/>
  <c r="I219" i="1" s="1"/>
  <c r="H216" i="1"/>
  <c r="I216" i="1" s="1"/>
  <c r="H215" i="1"/>
  <c r="I215" i="1" s="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I203" i="1" s="1"/>
  <c r="H202" i="1"/>
  <c r="I202" i="1" s="1"/>
  <c r="H201" i="1"/>
  <c r="I201" i="1" s="1"/>
  <c r="H200" i="1"/>
  <c r="I200" i="1" s="1"/>
  <c r="H199" i="1"/>
  <c r="I199" i="1" s="1"/>
  <c r="H198" i="1"/>
  <c r="I198" i="1" s="1"/>
  <c r="H197" i="1"/>
  <c r="I197" i="1" s="1"/>
  <c r="H196" i="1"/>
  <c r="I196" i="1" s="1"/>
  <c r="H195" i="1"/>
  <c r="I195" i="1" s="1"/>
  <c r="H193" i="1"/>
  <c r="I193" i="1" s="1"/>
  <c r="H192" i="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1" i="1"/>
  <c r="I171" i="1" s="1"/>
  <c r="H170" i="1"/>
  <c r="I170" i="1" s="1"/>
  <c r="H169" i="1"/>
  <c r="I169" i="1" s="1"/>
  <c r="H168" i="1"/>
  <c r="I168" i="1" s="1"/>
  <c r="H167" i="1"/>
  <c r="I167" i="1" s="1"/>
  <c r="H166" i="1"/>
  <c r="I166" i="1" s="1"/>
  <c r="H165" i="1"/>
  <c r="I165" i="1" s="1"/>
  <c r="H164" i="1"/>
  <c r="I164" i="1" s="1"/>
  <c r="I163" i="1" s="1"/>
  <c r="H162" i="1"/>
  <c r="I162" i="1" s="1"/>
  <c r="H161" i="1"/>
  <c r="I161" i="1" s="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138" i="1"/>
  <c r="I138" i="1" s="1"/>
  <c r="H137" i="1"/>
  <c r="I137" i="1" s="1"/>
  <c r="H136" i="1"/>
  <c r="I136" i="1" s="1"/>
  <c r="H135" i="1"/>
  <c r="I135" i="1" s="1"/>
  <c r="H134" i="1"/>
  <c r="I134" i="1" s="1"/>
  <c r="H133" i="1"/>
  <c r="I133" i="1" s="1"/>
  <c r="H132" i="1"/>
  <c r="I132" i="1" s="1"/>
  <c r="H131" i="1"/>
  <c r="I131" i="1" s="1"/>
  <c r="H130" i="1"/>
  <c r="I130" i="1" s="1"/>
  <c r="H129" i="1"/>
  <c r="I129" i="1" s="1"/>
  <c r="H128" i="1"/>
  <c r="I128" i="1" s="1"/>
  <c r="H127" i="1"/>
  <c r="I127" i="1" s="1"/>
  <c r="H126" i="1"/>
  <c r="I126" i="1" s="1"/>
  <c r="H125" i="1"/>
  <c r="I125" i="1" s="1"/>
  <c r="H124" i="1"/>
  <c r="I124" i="1" s="1"/>
  <c r="H123" i="1"/>
  <c r="I123" i="1" s="1"/>
  <c r="H121" i="1"/>
  <c r="I121" i="1" s="1"/>
  <c r="H120" i="1"/>
  <c r="I120" i="1" s="1"/>
  <c r="H117" i="1"/>
  <c r="I117" i="1" s="1"/>
  <c r="H116" i="1"/>
  <c r="I116" i="1" s="1"/>
  <c r="H115" i="1"/>
  <c r="I115" i="1" s="1"/>
  <c r="H114" i="1"/>
  <c r="I114" i="1" s="1"/>
  <c r="H112" i="1"/>
  <c r="I112" i="1" s="1"/>
  <c r="H111" i="1"/>
  <c r="I111" i="1" s="1"/>
  <c r="H110" i="1"/>
  <c r="I110" i="1" s="1"/>
  <c r="H109" i="1"/>
  <c r="I109" i="1" s="1"/>
  <c r="H108" i="1"/>
  <c r="I108" i="1" s="1"/>
  <c r="H107" i="1"/>
  <c r="I107" i="1" s="1"/>
  <c r="H106" i="1"/>
  <c r="I106" i="1" s="1"/>
  <c r="H105" i="1"/>
  <c r="I105" i="1" s="1"/>
  <c r="H104" i="1"/>
  <c r="I104" i="1" s="1"/>
  <c r="H103" i="1"/>
  <c r="I103" i="1" s="1"/>
  <c r="H101" i="1"/>
  <c r="I101" i="1" s="1"/>
  <c r="H100" i="1"/>
  <c r="I100" i="1" s="1"/>
  <c r="H99" i="1"/>
  <c r="I99" i="1" s="1"/>
  <c r="H98" i="1"/>
  <c r="I98" i="1" s="1"/>
  <c r="H97" i="1"/>
  <c r="I97" i="1" s="1"/>
  <c r="H96" i="1"/>
  <c r="I96" i="1" s="1"/>
  <c r="H95" i="1"/>
  <c r="I95" i="1" s="1"/>
  <c r="H94" i="1"/>
  <c r="I94" i="1" s="1"/>
  <c r="H91" i="1"/>
  <c r="I91" i="1" s="1"/>
  <c r="H90" i="1"/>
  <c r="I90" i="1" s="1"/>
  <c r="H89" i="1"/>
  <c r="I89" i="1" s="1"/>
  <c r="H88" i="1"/>
  <c r="I88" i="1" s="1"/>
  <c r="H87" i="1"/>
  <c r="I87" i="1" s="1"/>
  <c r="H85" i="1"/>
  <c r="I85" i="1" s="1"/>
  <c r="H84" i="1"/>
  <c r="I84" i="1" s="1"/>
  <c r="H83" i="1"/>
  <c r="I83" i="1" s="1"/>
  <c r="H82" i="1"/>
  <c r="I82" i="1" s="1"/>
  <c r="H81" i="1"/>
  <c r="I81" i="1" s="1"/>
  <c r="H80" i="1"/>
  <c r="I80" i="1" s="1"/>
  <c r="H79" i="1"/>
  <c r="I79" i="1" s="1"/>
  <c r="H78" i="1"/>
  <c r="I78" i="1" s="1"/>
  <c r="H76" i="1"/>
  <c r="I76" i="1" s="1"/>
  <c r="H75" i="1"/>
  <c r="I75" i="1" s="1"/>
  <c r="H74" i="1"/>
  <c r="I74" i="1" s="1"/>
  <c r="H73" i="1"/>
  <c r="I73" i="1" s="1"/>
  <c r="H72" i="1"/>
  <c r="I72" i="1" s="1"/>
  <c r="H71" i="1"/>
  <c r="I71" i="1" s="1"/>
  <c r="H70" i="1"/>
  <c r="I70" i="1" s="1"/>
  <c r="H69" i="1"/>
  <c r="I69" i="1" s="1"/>
  <c r="H68" i="1"/>
  <c r="I68" i="1" s="1"/>
  <c r="H67" i="1"/>
  <c r="I67" i="1" s="1"/>
  <c r="H66" i="1"/>
  <c r="I66" i="1" s="1"/>
  <c r="H65" i="1"/>
  <c r="I65" i="1" s="1"/>
  <c r="H62" i="1"/>
  <c r="I62" i="1" s="1"/>
  <c r="H61" i="1"/>
  <c r="I61" i="1" s="1"/>
  <c r="H60" i="1"/>
  <c r="I60" i="1" s="1"/>
  <c r="H59" i="1"/>
  <c r="I59" i="1" s="1"/>
  <c r="H58" i="1"/>
  <c r="I58" i="1" s="1"/>
  <c r="H57" i="1"/>
  <c r="I57" i="1" s="1"/>
  <c r="H55" i="1"/>
  <c r="I55" i="1" s="1"/>
  <c r="H54" i="1"/>
  <c r="I54" i="1" s="1"/>
  <c r="I53" i="1" s="1"/>
  <c r="E18" i="2" s="1"/>
  <c r="H52" i="1"/>
  <c r="I52" i="1" s="1"/>
  <c r="H51" i="1"/>
  <c r="I51" i="1" s="1"/>
  <c r="H50" i="1"/>
  <c r="I50" i="1" s="1"/>
  <c r="H49" i="1"/>
  <c r="I49" i="1" s="1"/>
  <c r="H48" i="1"/>
  <c r="I48" i="1" s="1"/>
  <c r="H46" i="1"/>
  <c r="I46" i="1" s="1"/>
  <c r="H45" i="1"/>
  <c r="I45" i="1" s="1"/>
  <c r="H44" i="1"/>
  <c r="I44" i="1" s="1"/>
  <c r="H43" i="1"/>
  <c r="I43" i="1" s="1"/>
  <c r="H42" i="1"/>
  <c r="I42" i="1" s="1"/>
  <c r="H40" i="1"/>
  <c r="F40" i="1"/>
  <c r="H39" i="1"/>
  <c r="I39" i="1" s="1"/>
  <c r="H38" i="1"/>
  <c r="I38" i="1" s="1"/>
  <c r="H35" i="1"/>
  <c r="H34" i="1"/>
  <c r="H33" i="1"/>
  <c r="I33" i="1" s="1"/>
  <c r="H32" i="1"/>
  <c r="I32" i="1" s="1"/>
  <c r="H29" i="1"/>
  <c r="I29" i="1" s="1"/>
  <c r="H28" i="1"/>
  <c r="I28" i="1" s="1"/>
  <c r="H27" i="1"/>
  <c r="I27" i="1" s="1"/>
  <c r="H26" i="1"/>
  <c r="I26" i="1" s="1"/>
  <c r="H22" i="1"/>
  <c r="I22" i="1" s="1"/>
  <c r="H21" i="1"/>
  <c r="I21" i="1" s="1"/>
  <c r="H20" i="1"/>
  <c r="I20" i="1" s="1"/>
  <c r="H19" i="1"/>
  <c r="I19" i="1" s="1"/>
  <c r="H18" i="1"/>
  <c r="I18" i="1" s="1"/>
  <c r="H17" i="1"/>
  <c r="I17" i="1" s="1"/>
  <c r="H16" i="1"/>
  <c r="I16" i="1" s="1"/>
  <c r="H14" i="1"/>
  <c r="I14" i="1" s="1"/>
  <c r="H13" i="1"/>
  <c r="I13" i="1" s="1"/>
  <c r="H12" i="1"/>
  <c r="I12" i="1" s="1"/>
  <c r="H11" i="1"/>
  <c r="I11" i="1" s="1"/>
  <c r="H10" i="1"/>
  <c r="I10" i="1" s="1"/>
  <c r="H9" i="1"/>
  <c r="I9" i="1" s="1"/>
  <c r="I113" i="1" l="1"/>
  <c r="I308" i="1"/>
  <c r="E36" i="2" s="1"/>
  <c r="I64" i="1"/>
  <c r="I302" i="1"/>
  <c r="E34" i="2" s="1"/>
  <c r="I56" i="1"/>
  <c r="E20" i="2" s="1"/>
  <c r="I102" i="1"/>
  <c r="I122" i="1"/>
  <c r="I317" i="1"/>
  <c r="E40" i="2" s="1"/>
  <c r="I324" i="1"/>
  <c r="I323" i="1" s="1"/>
  <c r="E42" i="2" s="1"/>
  <c r="F20" i="2"/>
  <c r="I252" i="1"/>
  <c r="I334" i="1"/>
  <c r="I333" i="1" s="1"/>
  <c r="E44" i="2" s="1"/>
  <c r="I15" i="1"/>
  <c r="E12" i="2" s="1"/>
  <c r="I93" i="1"/>
  <c r="I218" i="1"/>
  <c r="I8" i="1"/>
  <c r="E10" i="2" s="1"/>
  <c r="I77" i="1"/>
  <c r="I63" i="1" s="1"/>
  <c r="E22" i="2" s="1"/>
  <c r="I86" i="1"/>
  <c r="I296" i="1"/>
  <c r="E32" i="2" s="1"/>
  <c r="I314" i="1"/>
  <c r="E38" i="2" s="1"/>
  <c r="I280" i="1"/>
  <c r="I41" i="1"/>
  <c r="F18" i="2"/>
  <c r="I47" i="1"/>
  <c r="E16" i="2" s="1"/>
  <c r="I119" i="1"/>
  <c r="I194" i="1"/>
  <c r="E28" i="2" s="1"/>
  <c r="F28" i="2" s="1"/>
  <c r="I172" i="1"/>
  <c r="I25" i="1"/>
  <c r="I34" i="1"/>
  <c r="I35" i="1"/>
  <c r="I40" i="1"/>
  <c r="F16" i="2" l="1"/>
  <c r="I92" i="1"/>
  <c r="E24" i="2" s="1"/>
  <c r="I118" i="1"/>
  <c r="E26" i="2" s="1"/>
  <c r="I217" i="1"/>
  <c r="E30" i="2" s="1"/>
  <c r="F22" i="2"/>
  <c r="F12" i="2"/>
  <c r="F32" i="2"/>
  <c r="I31" i="1"/>
  <c r="I24" i="1" s="1"/>
  <c r="E14" i="2" s="1"/>
  <c r="F26" i="2" l="1"/>
  <c r="K48" i="2"/>
  <c r="G48" i="2"/>
  <c r="J48" i="2"/>
  <c r="F24" i="2"/>
  <c r="I48" i="2"/>
  <c r="F30" i="2"/>
  <c r="I343" i="1"/>
  <c r="J221" i="1" s="1"/>
  <c r="F14" i="2"/>
  <c r="H48" i="2"/>
  <c r="F48" i="2" l="1"/>
  <c r="F47" i="2" s="1"/>
  <c r="I47" i="2"/>
  <c r="H47" i="2"/>
  <c r="G47" i="2"/>
  <c r="K47" i="2"/>
  <c r="J47" i="2"/>
  <c r="J188" i="1"/>
  <c r="J95" i="1"/>
  <c r="J236" i="1"/>
  <c r="J254" i="1"/>
  <c r="J200" i="1"/>
  <c r="J179" i="1"/>
  <c r="J243" i="1"/>
  <c r="J139" i="1"/>
  <c r="J292" i="1"/>
  <c r="J111" i="1"/>
  <c r="J69" i="1"/>
  <c r="J109" i="1"/>
  <c r="J73" i="1"/>
  <c r="J269" i="1"/>
  <c r="J158" i="1"/>
  <c r="J211" i="1"/>
  <c r="J255" i="1"/>
  <c r="J37" i="1"/>
  <c r="J262" i="1"/>
  <c r="J169" i="1"/>
  <c r="J309" i="1"/>
  <c r="J322" i="1"/>
  <c r="J285" i="1"/>
  <c r="J229" i="1"/>
  <c r="J55" i="1"/>
  <c r="J110" i="1"/>
  <c r="J20" i="1"/>
  <c r="J219" i="1"/>
  <c r="J14" i="1"/>
  <c r="J127" i="1"/>
  <c r="J202" i="1"/>
  <c r="J32" i="1"/>
  <c r="J183" i="1"/>
  <c r="J107" i="1"/>
  <c r="J332" i="1"/>
  <c r="J231" i="1"/>
  <c r="J29" i="1"/>
  <c r="J79" i="1"/>
  <c r="J210" i="1"/>
  <c r="J108" i="1"/>
  <c r="J330" i="1"/>
  <c r="J201" i="1"/>
  <c r="J184" i="1"/>
  <c r="J61" i="1"/>
  <c r="J247" i="1"/>
  <c r="J140" i="1"/>
  <c r="J166" i="1"/>
  <c r="J144" i="1"/>
  <c r="J46" i="1"/>
  <c r="J244" i="1"/>
  <c r="J156" i="1"/>
  <c r="J106" i="1"/>
  <c r="J312" i="1"/>
  <c r="J265" i="1"/>
  <c r="J228" i="1"/>
  <c r="J83" i="1"/>
  <c r="J275" i="1"/>
  <c r="J181" i="1"/>
  <c r="J137" i="1"/>
  <c r="J320" i="1"/>
  <c r="J283" i="1"/>
  <c r="J253" i="1"/>
  <c r="J173" i="1"/>
  <c r="J68" i="1"/>
  <c r="J17" i="1"/>
  <c r="J272" i="1"/>
  <c r="J248" i="1"/>
  <c r="J149" i="1"/>
  <c r="J316" i="1"/>
  <c r="J27" i="1"/>
  <c r="J238" i="1"/>
  <c r="J116" i="1"/>
  <c r="J120" i="1"/>
  <c r="J321" i="1"/>
  <c r="J287" i="1"/>
  <c r="J186" i="1"/>
  <c r="J128" i="1"/>
  <c r="J38" i="1"/>
  <c r="J282" i="1"/>
  <c r="J289" i="1"/>
  <c r="J141" i="1"/>
  <c r="J76" i="1"/>
  <c r="J71" i="1"/>
  <c r="J245" i="1"/>
  <c r="J195" i="1"/>
  <c r="J130" i="1"/>
  <c r="J328" i="1"/>
  <c r="J18" i="1"/>
  <c r="J198" i="1"/>
  <c r="J171" i="1"/>
  <c r="J80" i="1"/>
  <c r="J325" i="1"/>
  <c r="J315" i="1"/>
  <c r="J190" i="1"/>
  <c r="J28" i="1"/>
  <c r="J97" i="1"/>
  <c r="J294" i="1"/>
  <c r="J233" i="1"/>
  <c r="J187" i="1"/>
  <c r="J30" i="1"/>
  <c r="J40" i="1"/>
  <c r="J242" i="1"/>
  <c r="J213" i="1"/>
  <c r="J104" i="1"/>
  <c r="J227" i="1"/>
  <c r="J36" i="1"/>
  <c r="J303" i="1"/>
  <c r="J43" i="1"/>
  <c r="J159" i="1"/>
  <c r="J176" i="1"/>
  <c r="J335" i="1"/>
  <c r="J279" i="1"/>
  <c r="J78" i="1"/>
  <c r="J133" i="1"/>
  <c r="J288" i="1"/>
  <c r="J189" i="1"/>
  <c r="J115" i="1"/>
  <c r="J276" i="1"/>
  <c r="J33" i="1"/>
  <c r="J49" i="1"/>
  <c r="J215" i="1"/>
  <c r="J60" i="1"/>
  <c r="J225" i="1"/>
  <c r="J121" i="1"/>
  <c r="J178" i="1"/>
  <c r="J327" i="1"/>
  <c r="J193" i="1"/>
  <c r="J250" i="1"/>
  <c r="J311" i="1"/>
  <c r="J57" i="1"/>
  <c r="J151" i="1"/>
  <c r="J264" i="1"/>
  <c r="J94" i="1"/>
  <c r="J134" i="1"/>
  <c r="J271" i="1"/>
  <c r="J9" i="1"/>
  <c r="J87" i="1"/>
  <c r="J125" i="1"/>
  <c r="J226" i="1"/>
  <c r="J297" i="1"/>
  <c r="J81" i="1"/>
  <c r="J209" i="1"/>
  <c r="J50" i="1"/>
  <c r="J155" i="1"/>
  <c r="J216" i="1"/>
  <c r="J268" i="1"/>
  <c r="J337" i="1"/>
  <c r="J51" i="1"/>
  <c r="J295" i="1"/>
  <c r="J58" i="1"/>
  <c r="J146" i="1"/>
  <c r="J207" i="1"/>
  <c r="J259" i="1"/>
  <c r="J39" i="1"/>
  <c r="J85" i="1"/>
  <c r="J246" i="1"/>
  <c r="J54" i="1"/>
  <c r="J153" i="1"/>
  <c r="J214" i="1"/>
  <c r="J266" i="1"/>
  <c r="J342" i="1"/>
  <c r="J341" i="1" s="1"/>
  <c r="E45" i="2" s="1"/>
  <c r="J185" i="1"/>
  <c r="J251" i="1"/>
  <c r="J319" i="1"/>
  <c r="J75" i="1"/>
  <c r="J143" i="1"/>
  <c r="J204" i="1"/>
  <c r="J256" i="1"/>
  <c r="J35" i="1"/>
  <c r="J150" i="1"/>
  <c r="J340" i="1"/>
  <c r="J234" i="1"/>
  <c r="J318" i="1"/>
  <c r="J42" i="1"/>
  <c r="J180" i="1"/>
  <c r="J329" i="1"/>
  <c r="J277" i="1"/>
  <c r="J154" i="1"/>
  <c r="J267" i="1"/>
  <c r="J336" i="1"/>
  <c r="J45" i="1"/>
  <c r="J274" i="1"/>
  <c r="J212" i="1"/>
  <c r="J26" i="1"/>
  <c r="J126" i="1"/>
  <c r="J263" i="1"/>
  <c r="J22" i="1"/>
  <c r="J99" i="1"/>
  <c r="J168" i="1"/>
  <c r="J240" i="1"/>
  <c r="J305" i="1"/>
  <c r="J62" i="1"/>
  <c r="J239" i="1"/>
  <c r="J59" i="1"/>
  <c r="J147" i="1"/>
  <c r="J208" i="1"/>
  <c r="J260" i="1"/>
  <c r="J44" i="1"/>
  <c r="J91" i="1"/>
  <c r="J301" i="1"/>
  <c r="J70" i="1"/>
  <c r="J138" i="1"/>
  <c r="J199" i="1"/>
  <c r="J293" i="1"/>
  <c r="J103" i="1"/>
  <c r="J98" i="1"/>
  <c r="J261" i="1"/>
  <c r="J65" i="1"/>
  <c r="J145" i="1"/>
  <c r="J206" i="1"/>
  <c r="J258" i="1"/>
  <c r="J10" i="1"/>
  <c r="J177" i="1"/>
  <c r="J273" i="1"/>
  <c r="J326" i="1"/>
  <c r="J67" i="1"/>
  <c r="J135" i="1"/>
  <c r="J196" i="1"/>
  <c r="J290" i="1"/>
  <c r="J100" i="1"/>
  <c r="J142" i="1"/>
  <c r="J152" i="1"/>
  <c r="J175" i="1"/>
  <c r="J281" i="1"/>
  <c r="J34" i="1"/>
  <c r="J117" i="1"/>
  <c r="J182" i="1"/>
  <c r="J278" i="1"/>
  <c r="J331" i="1"/>
  <c r="J21" i="1"/>
  <c r="J304" i="1"/>
  <c r="J84" i="1"/>
  <c r="J131" i="1"/>
  <c r="J232" i="1"/>
  <c r="J286" i="1"/>
  <c r="J23" i="1"/>
  <c r="J148" i="1"/>
  <c r="J12" i="1"/>
  <c r="J89" i="1"/>
  <c r="J162" i="1"/>
  <c r="J223" i="1"/>
  <c r="J299" i="1"/>
  <c r="J66" i="1"/>
  <c r="J132" i="1"/>
  <c r="J338" i="1"/>
  <c r="J82" i="1"/>
  <c r="J129" i="1"/>
  <c r="J230" i="1"/>
  <c r="J284" i="1"/>
  <c r="J123" i="1"/>
  <c r="J205" i="1"/>
  <c r="J257" i="1"/>
  <c r="J105" i="1"/>
  <c r="J101" i="1"/>
  <c r="J170" i="1"/>
  <c r="J220" i="1"/>
  <c r="J307" i="1"/>
  <c r="J191" i="1"/>
  <c r="J48" i="1"/>
  <c r="J203" i="1"/>
  <c r="J306" i="1"/>
  <c r="J52" i="1"/>
  <c r="J157" i="1"/>
  <c r="J174" i="1"/>
  <c r="J270" i="1"/>
  <c r="J339" i="1"/>
  <c r="J72" i="1"/>
  <c r="J13" i="1"/>
  <c r="J90" i="1"/>
  <c r="J161" i="1"/>
  <c r="J224" i="1"/>
  <c r="J300" i="1"/>
  <c r="J74" i="1"/>
  <c r="J124" i="1"/>
  <c r="J19" i="1"/>
  <c r="J96" i="1"/>
  <c r="J165" i="1"/>
  <c r="J237" i="1"/>
  <c r="J313" i="1"/>
  <c r="J114" i="1"/>
  <c r="J167" i="1"/>
  <c r="J11" i="1"/>
  <c r="J88" i="1"/>
  <c r="J164" i="1"/>
  <c r="J222" i="1"/>
  <c r="J298" i="1"/>
  <c r="J136" i="1"/>
  <c r="J197" i="1"/>
  <c r="J291" i="1"/>
  <c r="J16" i="1"/>
  <c r="J112" i="1"/>
  <c r="J192" i="1"/>
  <c r="J249" i="1"/>
  <c r="J310" i="1"/>
  <c r="J53" i="1" l="1"/>
  <c r="E17" i="2" s="1"/>
  <c r="J119" i="1"/>
  <c r="J314" i="1"/>
  <c r="E37" i="2" s="1"/>
  <c r="J160" i="1"/>
  <c r="J25" i="1"/>
  <c r="J47" i="1"/>
  <c r="E15" i="2" s="1"/>
  <c r="J194" i="1"/>
  <c r="E27" i="2" s="1"/>
  <c r="J280" i="1"/>
  <c r="J302" i="1"/>
  <c r="E33" i="2" s="1"/>
  <c r="J308" i="1"/>
  <c r="E35" i="2" s="1"/>
  <c r="J8" i="1"/>
  <c r="E9" i="2" s="1"/>
  <c r="J296" i="1"/>
  <c r="E31" i="2" s="1"/>
  <c r="J15" i="1"/>
  <c r="E11" i="2" s="1"/>
  <c r="J334" i="1"/>
  <c r="J333" i="1" s="1"/>
  <c r="E43" i="2" s="1"/>
  <c r="J113" i="1"/>
  <c r="J31" i="1"/>
  <c r="J218" i="1"/>
  <c r="J163" i="1"/>
  <c r="J86" i="1"/>
  <c r="J172" i="1"/>
  <c r="J102" i="1"/>
  <c r="J317" i="1"/>
  <c r="E39" i="2" s="1"/>
  <c r="J77" i="1"/>
  <c r="J324" i="1"/>
  <c r="J323" i="1" s="1"/>
  <c r="E41" i="2" s="1"/>
  <c r="J64" i="1"/>
  <c r="J93" i="1"/>
  <c r="J235" i="1"/>
  <c r="J241" i="1"/>
  <c r="J41" i="1"/>
  <c r="J122" i="1"/>
  <c r="J56" i="1"/>
  <c r="E19" i="2" s="1"/>
  <c r="J252" i="1"/>
  <c r="J118" i="1" l="1"/>
  <c r="E25" i="2" s="1"/>
  <c r="J24" i="1"/>
  <c r="E13" i="2" s="1"/>
  <c r="J63" i="1"/>
  <c r="E21" i="2" s="1"/>
  <c r="J92" i="1"/>
  <c r="E23" i="2" s="1"/>
  <c r="J217" i="1"/>
  <c r="E29" i="2" s="1"/>
  <c r="J343" i="1" l="1"/>
  <c r="E47" i="2"/>
</calcChain>
</file>

<file path=xl/sharedStrings.xml><?xml version="1.0" encoding="utf-8"?>
<sst xmlns="http://schemas.openxmlformats.org/spreadsheetml/2006/main" count="1640" uniqueCount="1000">
  <si>
    <t>OBRA</t>
  </si>
  <si>
    <t>Bancos</t>
  </si>
  <si>
    <t>B.D.I.</t>
  </si>
  <si>
    <t>ENCARGOS SOCIAIS</t>
  </si>
  <si>
    <t>UBS PADRÃO SES TIPO I ALVENARIA</t>
  </si>
  <si>
    <t>ENDEREÇO</t>
  </si>
  <si>
    <t>Data</t>
  </si>
  <si>
    <t>Orçamento Sintético</t>
  </si>
  <si>
    <t>Item</t>
  </si>
  <si>
    <t>Código</t>
  </si>
  <si>
    <t>Banco</t>
  </si>
  <si>
    <t>Descrição</t>
  </si>
  <si>
    <t>Und</t>
  </si>
  <si>
    <t>Quant.</t>
  </si>
  <si>
    <t>Valor Unit</t>
  </si>
  <si>
    <t>Valor Unit com BDI</t>
  </si>
  <si>
    <t>Total</t>
  </si>
  <si>
    <t>Peso (%)</t>
  </si>
  <si>
    <t xml:space="preserve"> 1 </t>
  </si>
  <si>
    <t>PROJETOS COMPLEMENTARES</t>
  </si>
  <si>
    <t xml:space="preserve"> 1.1 </t>
  </si>
  <si>
    <t xml:space="preserve"> CO-27427 </t>
  </si>
  <si>
    <t>COMPOSIÇÃO</t>
  </si>
  <si>
    <t>PROJETO EXECUTIVO DE ESTRUTURA DE CONCRETO (INCLUSIVE FUNDAÇÃO)</t>
  </si>
  <si>
    <t>PR A1</t>
  </si>
  <si>
    <t xml:space="preserve"> 1.2 </t>
  </si>
  <si>
    <t xml:space="preserve"> CO-27431 </t>
  </si>
  <si>
    <t>PROJETO EXECUTIVO ELÉTRICO E LÓGICA</t>
  </si>
  <si>
    <t xml:space="preserve"> 1.3 </t>
  </si>
  <si>
    <t xml:space="preserve"> CO-27430 </t>
  </si>
  <si>
    <t>PROJETO EXECUTIVO DE INSTALAÇÕES HIDRO SANITÁRIAS</t>
  </si>
  <si>
    <t xml:space="preserve"> 1.4 </t>
  </si>
  <si>
    <t xml:space="preserve"> CO-27434 </t>
  </si>
  <si>
    <t>PROJETO EXECUTIVO DE SPDA</t>
  </si>
  <si>
    <t xml:space="preserve"> 1.5 </t>
  </si>
  <si>
    <t xml:space="preserve"> CO-27480 </t>
  </si>
  <si>
    <t>PROJETO EXECUTIVO DE GASES MEDICINAIS</t>
  </si>
  <si>
    <t xml:space="preserve"> 1.6 </t>
  </si>
  <si>
    <t xml:space="preserve"> CO-27468 </t>
  </si>
  <si>
    <t>PROJETO EXECUTIVO DE PREVENÇÃO E COMBATE A INCÊNDIO</t>
  </si>
  <si>
    <t xml:space="preserve"> 2 </t>
  </si>
  <si>
    <t>MOBILIZAÇÃO - CANTEIRO DE OBRAS</t>
  </si>
  <si>
    <t xml:space="preserve"> 2.1 </t>
  </si>
  <si>
    <t xml:space="preserve"> ED-28428 </t>
  </si>
  <si>
    <t>SETOP</t>
  </si>
  <si>
    <t>FORNECIMENTO E COLOCAÇÃO DE PLACA DE OBRA EM CHAPA GALVANIZADA #26, ESP. 0,45MM, DIMENSÃO (3X1,5)M, PLOTADA COM ADESIVO VINÍLICO, AFIXADA COM REBITES 4,8X40MM, EM ESTRUTURA METÁLICA DE METALON 20X20MM, ESP. 1,25MM, INCLUSIVE SUPORTE EM EUCALIPTO AUTOCLAVADO PINTADO COM TINTA PVA DUAS (2) DEMÃOS</t>
  </si>
  <si>
    <t>UN</t>
  </si>
  <si>
    <t xml:space="preserve"> 2.2 </t>
  </si>
  <si>
    <t xml:space="preserve"> ED-50159 </t>
  </si>
  <si>
    <t>TAPUME FIXO DE PROTEÇÃO PARA FECHAMENTO DE OBRA EM CHAPA DE COMPENSADO, ESP. 12MM, COM MÓDULO NA DIMENSÃO DE (110X220)CM, INCLUSIVE PINTURA LÁTEX (PVA) COM DUAS (2) DEMÃOS, EXCLUSIVE ABERTURA PARA PORTÃO</t>
  </si>
  <si>
    <t>M</t>
  </si>
  <si>
    <t xml:space="preserve"> 2.3 </t>
  </si>
  <si>
    <t xml:space="preserve"> ED-50703 </t>
  </si>
  <si>
    <t>LIMPEZA DE TERRENO, INCLUSIVE CAPINA, RASTELAMENTO COM AFASTAMENTO ATÉ VINTE (20) METROS E QUEIMA CONTROLADA</t>
  </si>
  <si>
    <t>M²</t>
  </si>
  <si>
    <t xml:space="preserve"> 2.4 </t>
  </si>
  <si>
    <t xml:space="preserve"> ED-50151 </t>
  </si>
  <si>
    <t>LIGAÇÃO PROVISÓRIA COM ENTRADA DE ENERGIA AÉREA, PADRÃO CEMIG, CARGA INSTALADA DE 15,1KVA ATÉ 30KVA, TRIFÁSICO, COM SAÍDA SUBTERRÂNEA, INCLUSIVE POSTE, CAIXA PARA MEDIDOR, DISJUNTOR, BARRAMENTO, ATERRAMENTO E ACESSÓRIOS</t>
  </si>
  <si>
    <t xml:space="preserve"> 2.5 </t>
  </si>
  <si>
    <t xml:space="preserve"> ED-50150 </t>
  </si>
  <si>
    <t>LIGAÇÃO DE ÁGUA PROVISÓRIA PARA CANTEIRO,  INCLUSIVE HIDRÔMETRO E CAVALETE PARA MEDIÇÃO DE ÁGUA - ENTRADA PRINCIPAL, EM AÇO GALVANIZADO DN 20MM (1/2") - PADRÃO CONCESSIONÁRIA</t>
  </si>
  <si>
    <t xml:space="preserve"> 2.6 </t>
  </si>
  <si>
    <t xml:space="preserve"> ED-17989 </t>
  </si>
  <si>
    <t>LOCAÇÃO DE OBRA COM GABARITO DE TÁBUAS CORRIDAS PONTALETADAS A CADA 2,00M, REAPROVEITAMENTO (2X), INCLUSIVE ACOMPANHAMENTO DE EQUIPE TOPOGRÁFICA PARA MARCAÇÃO DE PONTO TOPOGRÁFICO</t>
  </si>
  <si>
    <t xml:space="preserve"> 2.7 </t>
  </si>
  <si>
    <t xml:space="preserve"> ED-50128 </t>
  </si>
  <si>
    <t>BARRACÃO DE OBRA PARA DEPÓSITO E FERRAMENTARIA TIPO-I, ÁREA INTERNA 14,52M2, EM CHAPA DE COMPENSADO RESINADO, INCLUSIVE MOBILIÁRIO (OBRA DE PEQUENO PORTE, EFETIVO ATÉ 30 HOMENS), PADRÃO DER-MG</t>
  </si>
  <si>
    <t xml:space="preserve"> 2.8 </t>
  </si>
  <si>
    <t>ED-50393</t>
  </si>
  <si>
    <t>MOBILIZAÇÃO, TRANSPORTE  DE PESSOAL E DESMOBILIZAÇÃO DA OBRA</t>
  </si>
  <si>
    <t>%</t>
  </si>
  <si>
    <t xml:space="preserve"> 3 </t>
  </si>
  <si>
    <t>FUNDAÇÃO E ESTRUTURA</t>
  </si>
  <si>
    <t xml:space="preserve"> 3.1 </t>
  </si>
  <si>
    <t>MOVIMENTO DE TERRA</t>
  </si>
  <si>
    <t xml:space="preserve"> ED-51107 </t>
  </si>
  <si>
    <t>ESCAVAÇÃO MANUAL DE VALA COM PROFUNDIDADE MENOR OU IGUAL A 1,5M</t>
  </si>
  <si>
    <t>M³</t>
  </si>
  <si>
    <t xml:space="preserve"> ED-51120 </t>
  </si>
  <si>
    <t xml:space="preserve"> ED-51132 </t>
  </si>
  <si>
    <t>CARGA DE MATERIAL DE QUALQUER NATUREZA SOBRE CAMINHÃO - MECÂNICA</t>
  </si>
  <si>
    <t xml:space="preserve"> ED-51129 </t>
  </si>
  <si>
    <t>TRANSPORTE DE MATERIAL DE QUALQUER NATUREZA EM CAMINHÃO 2 KM &lt; DMT &lt;= 5 KM (DENTRO DO PERÍMETRO URBANO). (SUBSTITUIDO POR SETOP ED-29231)</t>
  </si>
  <si>
    <t>M3xKM</t>
  </si>
  <si>
    <t>FUNDAÇÃO</t>
  </si>
  <si>
    <t xml:space="preserve"> ED-51093 </t>
  </si>
  <si>
    <t>APILOAMENTO MANUAL EM FUNDO DE VALA COM SOQUETE, EXCLUSIVE ESCAVAÇÃO</t>
  </si>
  <si>
    <t xml:space="preserve"> ED-48311 </t>
  </si>
  <si>
    <t>CONCRETO MAGRO, TRAÇO 1:3:6, PREPARADO EM OBRA COM BETONEIRA, SEM FUNÇÃO ESTRUTURAL</t>
  </si>
  <si>
    <t xml:space="preserve"> ED-48298 </t>
  </si>
  <si>
    <t>Kg</t>
  </si>
  <si>
    <t xml:space="preserve"> ED-49638 </t>
  </si>
  <si>
    <t>ED-29817</t>
  </si>
  <si>
    <t>MOBILZAÇÃO E DESMOBILIZAÇÃO DE EQUIPAMENTO PARA ESTACA TIPO TRADO ROTATIVO (CUSTO FIXO), INCLUSIVE CARGA E DESCARGA, EXCLUSIVE TRANSPORTE EM QUILOMETRO RODADO (CUSTO VARIAVEL)</t>
  </si>
  <si>
    <t>ED-29818</t>
  </si>
  <si>
    <t>MOBILIZAÇÃO E DESMOBILIZAÇÃO DE EQUIPAMENTOS PARA ESTAVA TIPO TRADO ROTATIVO (CUSTO VARIAVEL), EXCLUSIVE CUSTO FIXO DE TRANSPORTE</t>
  </si>
  <si>
    <t>KM</t>
  </si>
  <si>
    <t>ED-29802</t>
  </si>
  <si>
    <t>PERFURAÇÃO MECÃNICA DE ESTACA TIPO TRADO ROTATIVO, INCLUSIVE AFASTAMENTO LATERAL, EXCLUSIVE ARMAÇÃO, CONCRETO ARMADO, TRANSPORTE E RETIRADA DO MATERIAL ESCAVADO</t>
  </si>
  <si>
    <t>ESTRUTURA</t>
  </si>
  <si>
    <t xml:space="preserve"> ED-49645 </t>
  </si>
  <si>
    <t>FORMA E DESFORMA DE COMPENSADO RESINADO, ESP. 12MM, REAPROVEITAMENTO (3X), EXCLUSIVE ESCORAMENTO</t>
  </si>
  <si>
    <t>CORTE, DOBRA E MONTAGEM DE AÇO CA-50/60</t>
  </si>
  <si>
    <t>FORNECIMENTO DE CONCRETO ESTRUTURAL, USINADO BOMBEADO, COM FCK 25 MPA, INCLUSIVE LANÇAMENTO, ADENSAMENTO E ACABAMENTO</t>
  </si>
  <si>
    <t xml:space="preserve"> ED-50246 </t>
  </si>
  <si>
    <t>LAJE PRÉ-MOLDADA, APARENTE, INCLUSIVE CAPEAMENTO E = 4 CM, SC = 200 KG/M2, L = 4,00 M</t>
  </si>
  <si>
    <t xml:space="preserve"> ED-9907 </t>
  </si>
  <si>
    <t>VERGA EM CONCRETO ESTRUTURAL PARA VÃOS ACIMA DE 150CM, PREPARADO EM OBRA COM BETONEIRA, CONTROLE "A", COM FCK 20 MPA, MOLDADA IN LOCO, INCLUSIVE ARMAÇÃO</t>
  </si>
  <si>
    <t xml:space="preserve"> 4 </t>
  </si>
  <si>
    <t>ALVENARIA - VEDAÇÃO</t>
  </si>
  <si>
    <t xml:space="preserve"> 4.1 </t>
  </si>
  <si>
    <t xml:space="preserve"> ED-48231 </t>
  </si>
  <si>
    <t>ALVENARIA DE VEDAÇÃO COM TIJOLO CERÂMICO FURADO, ESP. 9CM, PARA REVESTIMENTO, INCLUSIVE ARGAMASSA PARA ASSENTAMENTO</t>
  </si>
  <si>
    <t xml:space="preserve"> 4.2 </t>
  </si>
  <si>
    <t xml:space="preserve"> CP-042 </t>
  </si>
  <si>
    <t>ALVENARIA DE VEDAÇÃO COM TIJOLO ECOLÓGICO, ESP. 10CM, COM ACABAMENTO APARENTE, INCLUSIVE ARGAMASSA PARA ASSENTAMENTO</t>
  </si>
  <si>
    <t xml:space="preserve"> 4.3 </t>
  </si>
  <si>
    <t xml:space="preserve"> ED-48209 </t>
  </si>
  <si>
    <t>PAREDE EM CHAPA DE GESSO ACARTONADO (DRYWALL), DIVISÃO ENTRE ÁREAS SECAS DE UMA MESMA UNIDADE (ST/ST), ESP. 115 MM, INCLUSIVE MONTANTES, GUIAS E ACESSÓRIOS, EXCLUSIVE ISOLANTE TÉRMICO/ACÚSTICO</t>
  </si>
  <si>
    <t xml:space="preserve"> 4.4 </t>
  </si>
  <si>
    <t xml:space="preserve"> ED-48533 </t>
  </si>
  <si>
    <t>DIVISÓRIA EM GRANITO CINZA ANDORINHA E = 3 CM, INCLUSIVE FERRAGENS EM LATÃO CROMADO</t>
  </si>
  <si>
    <t xml:space="preserve"> 4.5 </t>
  </si>
  <si>
    <t xml:space="preserve"> ED-50407 </t>
  </si>
  <si>
    <t>MURO DIVISÓRIO TIJOLO FURADO E = 10 CM, REBOCADO E PINTADO A LATEX H = 2,20 M, INCLUSIVE SAPATA DE CONCRETO ARMADO FCK = 15 MPA, 50 x 55 CM</t>
  </si>
  <si>
    <t xml:space="preserve"> 5 </t>
  </si>
  <si>
    <t>IMPERMEABILIZAÇÃO</t>
  </si>
  <si>
    <t xml:space="preserve"> 5.1 </t>
  </si>
  <si>
    <t xml:space="preserve"> ED-50174 </t>
  </si>
  <si>
    <t>PINTURA COM EMULSÃO ASFÁLTICA, DUAS (2) DEMÃOS</t>
  </si>
  <si>
    <t xml:space="preserve"> 5.2 </t>
  </si>
  <si>
    <t xml:space="preserve"> ED-50168 </t>
  </si>
  <si>
    <t>IMPERMEABILIZAÇÃO COM MANTA ASFÁLTICA PRÉ-FABRICADA, E = 4 MM</t>
  </si>
  <si>
    <t xml:space="preserve"> 6 </t>
  </si>
  <si>
    <t>COBERTURA</t>
  </si>
  <si>
    <t xml:space="preserve"> 6.1 </t>
  </si>
  <si>
    <t xml:space="preserve"> ED-20603 </t>
  </si>
  <si>
    <t>FORNECIMENTO DE ESTRUTURA METÁLICA E ENGRADAMENTO METÁLICO, EM AÇO, PARA TELHADO, EXCLUSIVE TELHA, INCLUSIVE FABRICAÇÃO, TRANSPORTE, MONTAGEM E APLICAÇÃO DE FUNDO PREPARADOR ANTICORROSIVO EM SUPERFÍCIE METÁLICA, UMA (1) DEMÃO</t>
  </si>
  <si>
    <t xml:space="preserve"> 6.2 </t>
  </si>
  <si>
    <t xml:space="preserve"> ED-48402 </t>
  </si>
  <si>
    <t>COLOCAÇÃO DE CUMEEIRA GALVANIZADA TRAPEZOIDAL E = 0,50 MM, SIMPLES</t>
  </si>
  <si>
    <t xml:space="preserve"> 6.3 </t>
  </si>
  <si>
    <t xml:space="preserve"> 13060 </t>
  </si>
  <si>
    <t>ORSE</t>
  </si>
  <si>
    <t>FORNECIMENTO E INSTALAÇÃO DE CHAPAS DE POLICARBONATO, E=8MM EM TOLDO/COBERTURA/FECHAMENTO/ETC - REV 01</t>
  </si>
  <si>
    <t xml:space="preserve"> 6.4 </t>
  </si>
  <si>
    <t xml:space="preserve"> ED-50648 </t>
  </si>
  <si>
    <t>CALHA EM CHAPA GALVANIZADA, ESP. 0,8MM (GSG-22), COM DESENVOLVIMENTO DE 33CM, INCLUSIVE IÇAMENTO MANUAL VERTICAL</t>
  </si>
  <si>
    <t xml:space="preserve"> 6.5 </t>
  </si>
  <si>
    <t xml:space="preserve"> ED-50675 </t>
  </si>
  <si>
    <t>RUFO E CONTRARRUFO EM CHAPA GALVANIZADA, ESP. 0,65MM (GSG-24), COM DESENVOLVIMENTO DE 15CM, INCLUSIVE IÇAMENTO MANUAL VERTICAL</t>
  </si>
  <si>
    <t xml:space="preserve"> 6.6 </t>
  </si>
  <si>
    <t xml:space="preserve"> ED-48429 </t>
  </si>
  <si>
    <t>COBERTURA EM TELHA METÁLICA GALVANIZADA TRAPEZOIDAL, TIPO DUPLA TERMOACÚSTICA COM DUAS FACES TRAPEZOIDAIS, ESP. 0,43MM, PREENCHIMENTO EM POLIESTIRENO EXPANDIDO/ISOPOR COM ESP. 30MM, ACABAMENTO NATURAL, INCLUSIVE ACESSÓRIOS PARA FIXAÇÃO, FORNECIMENTO E INSTALAÇÃO</t>
  </si>
  <si>
    <t xml:space="preserve"> 7 </t>
  </si>
  <si>
    <t>REVESTIMENTOS- PISOS, PAREDES E TETOS</t>
  </si>
  <si>
    <t xml:space="preserve"> 7.1 </t>
  </si>
  <si>
    <t>PISOS</t>
  </si>
  <si>
    <t xml:space="preserve"> 7.1.1 </t>
  </si>
  <si>
    <t xml:space="preserve"> ED-50621 </t>
  </si>
  <si>
    <t>SÓCULO COM ENCHIMENTO EM TIJOLOS MACIÇOS, ALTURA  DE 10CM À 12CM, INCLUSIVE ACABAMENTO FINAL EM ARGAMASSA, ESP. 20MM, APLICAÇÃO MANUAL</t>
  </si>
  <si>
    <t xml:space="preserve"> 7.1.2 </t>
  </si>
  <si>
    <t xml:space="preserve"> ED-51144 </t>
  </si>
  <si>
    <t>PASSEIOS DE CONCRETO E = 8 CM, FCK = 15 MPA PADRÃO PREFEITURA (ENTORNO EDIFICAÇÃO)</t>
  </si>
  <si>
    <t xml:space="preserve"> 7.1.3 </t>
  </si>
  <si>
    <t xml:space="preserve"> ED-50418 </t>
  </si>
  <si>
    <t>EXECUÇÃO DE PAVIMENTO INTERTRAVADO, ESPESSURA 8CM, FCK 35MPA, INCLUINDO FORNECIMENTO E TRANSPORTE DE TODOS OS MATERIAIS E COLCHÃO DE ASSENTAMENTO COM ESPESSURA 6CM</t>
  </si>
  <si>
    <t xml:space="preserve"> 7.1.4 </t>
  </si>
  <si>
    <t xml:space="preserve"> ED-51139 </t>
  </si>
  <si>
    <t>GUIA DE MEIO-FIO, EM CONCRETO COM FCK 20MPA, PRÉ-MOLDADA, MFC-01 PADRÃO DER-MG, DIMENSÕES (12X16,7X35)CM, EXCLUSIVE SARJETA, INCLUSIVE ESCAVAÇÃO, APILOAMENTO E TRANSPORTE COM RETIRADA DO MATERIAL ESCAVADO (EM CAÇAMBA)</t>
  </si>
  <si>
    <t xml:space="preserve"> 7.1.5 </t>
  </si>
  <si>
    <t xml:space="preserve"> ED-14763 </t>
  </si>
  <si>
    <t>SARJETA DE CONCRETO URBANO (SCU), TIPO 2, COM FCK 15 MPA, LARGURA DE 50CM COM INCLINAÇÃO DE 15%, ESP. 7CM, PADRÃO DER-MG, EXCLUSIVE MEIO-FIO, INCLUSIVE ESCAVAÇÃO, APILAOMENTO E TRANSPORTE COM RETIRADA DO MATERIAL ESCAVADO (EM CAÇAMBA)</t>
  </si>
  <si>
    <t xml:space="preserve"> 7.1.6 </t>
  </si>
  <si>
    <t xml:space="preserve"> ED-50771 </t>
  </si>
  <si>
    <t>RODAPÉ COM REVESTIMENTO EM CERÂMICA ESMALTADA COMERCIAL, ALTURA 10CM, PEI IV, ASSENTAMENTO COM ARGAMASSA INDUSTRIALIZADA, INCLUSIVE REJUNTAMENTO</t>
  </si>
  <si>
    <t xml:space="preserve"> 7.1.7 </t>
  </si>
  <si>
    <t xml:space="preserve"> ED-51002 </t>
  </si>
  <si>
    <t>SOLEIRA DE GRANITO CINZA ANDORINHA E = 2 CM</t>
  </si>
  <si>
    <t xml:space="preserve"> 7.1.8 </t>
  </si>
  <si>
    <t>PASSEIOS DE CONCRETO E = 8 CM, FCK = 15 MPA PADRÃO PREFEITURA - CALÇADA ACESSO</t>
  </si>
  <si>
    <t xml:space="preserve"> 7.1.9 </t>
  </si>
  <si>
    <t xml:space="preserve"> ED-15226 </t>
  </si>
  <si>
    <t>PISO PODOTÁTIL DE CONCRETO, ALERTA, APLICADO EM PISO (20X20CM) COM JUNTA SECA, COR VERMELHO/AMARELO, ASSENTAMENTO COM ARGAMASSA INDUSTRIALIZADA, INCLUSIVE FORNECIMENTO E INSTALAÇÃO</t>
  </si>
  <si>
    <t xml:space="preserve"> 7.1.10 </t>
  </si>
  <si>
    <t xml:space="preserve"> ED-50569 </t>
  </si>
  <si>
    <t>CONTRAPISO DESEMPENADO COM ARGAMASSA, TRAÇO 1:3 (CIMENTO E AREIA), ESP. 50MM</t>
  </si>
  <si>
    <t xml:space="preserve"> 7.1.11 </t>
  </si>
  <si>
    <t xml:space="preserve"> ED-50170 </t>
  </si>
  <si>
    <t>CAMADA DE REGULARIZAÇÃO COM ARGAMASSA, TRAÇO 1:3 (CIMENTO E AREIA), ESP. 30MM, APLICAÇÃO MANUAL, PREPARO MECÂNICO</t>
  </si>
  <si>
    <t xml:space="preserve"> 7.1.12 </t>
  </si>
  <si>
    <t xml:space="preserve"> 87262 </t>
  </si>
  <si>
    <t>SINAPI</t>
  </si>
  <si>
    <t>REVESTIMENTO CERÂMICO PARA PISO COM PLACAS TIPO PORCELANATO DE DIMENSÕES 60X60 CM APLICADA EM AMBIENTES DE ÁREA ENTRE 5 M² E 10 M². AF_06/2014</t>
  </si>
  <si>
    <t xml:space="preserve"> 7.2 </t>
  </si>
  <si>
    <t>PAREDE</t>
  </si>
  <si>
    <t xml:space="preserve"> 7.2.1 </t>
  </si>
  <si>
    <t xml:space="preserve"> ED-50727 </t>
  </si>
  <si>
    <t>CHAPISCO COM ARGAMASSA, TRAÇO 1:3 (CIMENTO E AREIA), ESP. 5MM, APLICADO EM ALVENARIA/ESTRUTURA DE CONCRETO COM COLHER, PREPARO MECÂNICO</t>
  </si>
  <si>
    <t xml:space="preserve"> 7.2.2 </t>
  </si>
  <si>
    <t xml:space="preserve"> ED-50761 </t>
  </si>
  <si>
    <t>REBOCO COM ARGAMASSA, TRAÇO 1:2:8 (CIMENTO, CAL E AREIA), ESP. 20MM, APLICAÇÃO MANUAL, PREPARO MECÂNICO</t>
  </si>
  <si>
    <t xml:space="preserve"> 7.2.3 </t>
  </si>
  <si>
    <t xml:space="preserve"> ED-50474 </t>
  </si>
  <si>
    <t>EMASSAMENTO EM PAREDE COM MASSA ACRÍLICA, DUAS (2) DEMÃOS, INCLUSIVE LIXAMENTO PARA PINTURA</t>
  </si>
  <si>
    <t xml:space="preserve"> 7.2.4 </t>
  </si>
  <si>
    <t xml:space="preserve"> ED-50451 </t>
  </si>
  <si>
    <t>PINTURA ACRÍLICA EM PAREDE, DUAS (2) DEMÃOS, EXCLUSIVE SELADOR ACRÍLICO E MASSA ACRÍLICA/CORRIDA (PVA)</t>
  </si>
  <si>
    <t xml:space="preserve"> 7.2.5 </t>
  </si>
  <si>
    <t xml:space="preserve"> ED-50519 </t>
  </si>
  <si>
    <t>PINTURA COM TEXTURA ACRÍLICA COM DESEMPENADEIRA DE AÇO, INCLUSIVE UMA (1) DEMÃO DE SELADOR ACRÍLICO</t>
  </si>
  <si>
    <t xml:space="preserve"> 7.2.6 </t>
  </si>
  <si>
    <t xml:space="preserve"> ED-50732 </t>
  </si>
  <si>
    <t>EMBOÇO COM ARGAMASSA, TRAÇO 1:6 (CIMENTO E AREIA), ESP. 20MM, APLICAÇÃO MANUAL, PREPARO MECÂNICO</t>
  </si>
  <si>
    <t xml:space="preserve"> 7.2.7 </t>
  </si>
  <si>
    <t xml:space="preserve"> ED-50716 </t>
  </si>
  <si>
    <t>REVESTIMENTO COM AZULEJO BRANCO (15X15CM), JUNTA A PRUMO, ASSENTAMENTO COM ARGAMASSA INDUSTRIALIZADA, INCLUSIVE REJUNTAMENTO</t>
  </si>
  <si>
    <t xml:space="preserve"> 7.2.8 </t>
  </si>
  <si>
    <t xml:space="preserve"> ED-50717 </t>
  </si>
  <si>
    <t>REVESTIMENTO COM AZULEJO BRANCO (20X20CM), JUNTA A PRUMO, ASSENTAMENTO COM ARGAMASSA INDUSTRIALIZADA, INCLUSIVE REJUNTAMENTO</t>
  </si>
  <si>
    <t xml:space="preserve"> 7.3 </t>
  </si>
  <si>
    <t>TETO</t>
  </si>
  <si>
    <t xml:space="preserve"> 7.3.1 </t>
  </si>
  <si>
    <t xml:space="preserve"> ED-50486 </t>
  </si>
  <si>
    <t>EMASSAMENTO EM FORRO DE GESSO COM MASSA CORRIDA (PVA), UMA (1) DEMÃO, INCLUSIVE LIXAMENTO PARA PINTURA</t>
  </si>
  <si>
    <t xml:space="preserve"> 7.3.2 </t>
  </si>
  <si>
    <t xml:space="preserve"> ED-50452 </t>
  </si>
  <si>
    <t>PINTURA ACRÍLICA EM TETO, DUAS (2) DEMÃOS, EXCLUSIVE SELADOR ACRÍLICO E MASSA ACRÍLICA/CORRIDA (PVA)</t>
  </si>
  <si>
    <t xml:space="preserve"> 7.3.3 </t>
  </si>
  <si>
    <t xml:space="preserve"> CP-053 </t>
  </si>
  <si>
    <t>FORRO EM CHAPA DE GESSO ACARTONADA RU, ESP. 12,5MM, COM FIXAÇÃO DO TIPO ESTRUTURADA EM PERFIL METÁLICO, EXCLUSIVE PERFIL TABICA, SANCA E MOLDURA, INCLUSIVE ACESSÓRIOS E FIXAÇÃO</t>
  </si>
  <si>
    <t xml:space="preserve"> 7.3.4 </t>
  </si>
  <si>
    <t xml:space="preserve"> ED-49686 </t>
  </si>
  <si>
    <t>FORRO EM CHAPA DE GESSO ACARTONADA, ESP. 12,5MM, COM FIXAÇÃO DO TIPO ESTRUTURADA EM PERFIL METÁLICO, EXCLUSIVE PERFIL TABICA, SANCA E MOLDURA, INCLUSIVE ACESSÓRIOS E FIXAÇÃO</t>
  </si>
  <si>
    <t xml:space="preserve"> 7.3.5 </t>
  </si>
  <si>
    <t xml:space="preserve"> ED-50480 </t>
  </si>
  <si>
    <t>EMASSAMENTO EM TETO COM MASSA CORRIDA (PVA), DUAS (2) DEMÃOS, INCLUSIVE LIXAMENTO PARA PINTURA</t>
  </si>
  <si>
    <t xml:space="preserve"> 8 </t>
  </si>
  <si>
    <t>ESQUADRIAS</t>
  </si>
  <si>
    <t xml:space="preserve"> 8.1 </t>
  </si>
  <si>
    <t>MADEIRA</t>
  </si>
  <si>
    <t xml:space="preserve"> 8.1.1 </t>
  </si>
  <si>
    <t xml:space="preserve"> ED-49601 </t>
  </si>
  <si>
    <t>P1-PORTA DE ABRIR, MADEIRA DE LEI PRANCHETA PARA PINTURA COMPLETA 70 X 210 CM,COM FERRAGENS EM FERRO LATONADO</t>
  </si>
  <si>
    <t xml:space="preserve"> 8.1.2 </t>
  </si>
  <si>
    <t xml:space="preserve"> ED-49602 </t>
  </si>
  <si>
    <t>P2-PORTA DE ABRIR, MADEIRA DE LEI PRANCHETA PARA PINTURA COMPLETA 80 X 210 CM,COM FERRAGENS EM FERRO LATONADO</t>
  </si>
  <si>
    <t xml:space="preserve"> 8.1.3 </t>
  </si>
  <si>
    <t xml:space="preserve"> 110478 </t>
  </si>
  <si>
    <t>SBC</t>
  </si>
  <si>
    <t>P3 - PORTA COMPLETA MADEIRA 1 FL.1,20x2,10m-COM VISOR</t>
  </si>
  <si>
    <t xml:space="preserve"> 8.1.4 </t>
  </si>
  <si>
    <t xml:space="preserve"> CP-48431 </t>
  </si>
  <si>
    <t>P4(A) - PORTA EM MADEIRA ALMOFADADA (MUIRACATIARA), 0.80 X 2.10 M, PARA SANITÁRIO DE DEFICIENTE FÍSICO (INCLUSIVE FERRAGENS, FECHADURA, SUPORTE E CHAPA DE ALUMÍNIO E=1MM, EXCLUSIVE BATENTE) - REV 01</t>
  </si>
  <si>
    <t xml:space="preserve"> 8.1.5 </t>
  </si>
  <si>
    <t xml:space="preserve"> 13034 </t>
  </si>
  <si>
    <t>P4(B) - PORTA EM MADEIRA COMPENSADA (CANELA), LISA, SEMI-ÔCA, (0.80 X 1,60 A 2.10 M), REVESTIDA C/FÓRMICA, INCLUSIVE FERRAGENS (LIVRE/OCUPADO), PARA USO EM DIVISÓRIAS GRANITO OU MÁRMORE</t>
  </si>
  <si>
    <t xml:space="preserve"> 8.1.6 </t>
  </si>
  <si>
    <t xml:space="preserve"> 8258 </t>
  </si>
  <si>
    <t>P5-PORTA EM MADEIRA DE LEI, DE CORRER, LISA, SEMI-ÔCA 0,80X2,10M, INCLUSIVE BATENTES E FERRAGENS</t>
  </si>
  <si>
    <t xml:space="preserve"> 8.1.7 </t>
  </si>
  <si>
    <t>P6-PORTA EM MADEIRA COMPENSADA (CANELA), LISA, SEMI-ÔCA, (0.80 X 1,60 A 2.10 M), REVESTIDA C/FÓRMICA, INCLUSIVE FERRAGENS (LIVRE/OCUPADO), PARA USO EM DIVISÓRIAS GRANITO OU MÁRMORE</t>
  </si>
  <si>
    <t xml:space="preserve"> 8.1.8 </t>
  </si>
  <si>
    <t xml:space="preserve"> ED-50493 </t>
  </si>
  <si>
    <t>PINTURA ESMALTE EM ESQUADRIA DE MADEIRA, DUAS (2) DEMÃOS, INCLUSIVE UMA (1) DEMÃO DE FUNDO NIVELADOR, EXCLUSIVE MASSA A ÓLEO</t>
  </si>
  <si>
    <t xml:space="preserve"> 8.2 </t>
  </si>
  <si>
    <t>ALUMÍNIO</t>
  </si>
  <si>
    <t xml:space="preserve"> 8.2.1 </t>
  </si>
  <si>
    <t xml:space="preserve"> ED-29481 </t>
  </si>
  <si>
    <t>JANELA EM ALUMÍNIO MÁXIM-AR COM ALTURA DE 60CM, LINHA 25/SUPREMA, ACABAMENTO ANODIZADO NATURAL, INCLUSIVE PERFIS, VIDRO LISO 4MM E INSTALAÇÃO, EXCLUSIVE FERRAGENS PARA MÓDULO DE JANELA DE ALUMÍNIO MÁXIM-AR</t>
  </si>
  <si>
    <t xml:space="preserve"> 8.2.2 </t>
  </si>
  <si>
    <t xml:space="preserve"> 91341 </t>
  </si>
  <si>
    <t>P7,P8 E P11-PORTA EM ALUMÍNIO DE ABRIR TIPO VENEZIANA COM GUARNIÇÃO, FIXAÇÃO COM PARAFUSOS - FORNECIMENTO E INSTALAÇÃO. AF_12/2019</t>
  </si>
  <si>
    <t xml:space="preserve"> 8.2.3 </t>
  </si>
  <si>
    <t xml:space="preserve"> CP-48446 </t>
  </si>
  <si>
    <t>JANELA EM ALUMÍNIO DE CORRER COM 2 FOLHAS, LINHA 25/SUPREMA, ACABAMENTO ANODIZADO NATURAL, INCLUSIVE PERFIS, VIDRO 4MM E INSTALAÇÃO, EXCLUSIVE FERRAGENS PARA JANELA DE ALUMÍNIO DE CORRER</t>
  </si>
  <si>
    <t xml:space="preserve"> 8.2.4 </t>
  </si>
  <si>
    <t xml:space="preserve"> ED-50997 </t>
  </si>
  <si>
    <t>PEITORIL DE GRANITO CINZA ANDORINHA E = 2 CM</t>
  </si>
  <si>
    <t xml:space="preserve"> 8.2.5 </t>
  </si>
  <si>
    <t xml:space="preserve"> 11732 </t>
  </si>
  <si>
    <t>P7, J6 - TELA GALVANIZADA MOSQUITEIRO EM QUADRO DIM. 1,0X1,0M, FORMADO POR CANTONEIRA ALUMINIO1"X1/8"+ BARRA CHATA ALUMINIO 7/8"X1/8"</t>
  </si>
  <si>
    <t xml:space="preserve"> 8.2.6 </t>
  </si>
  <si>
    <t xml:space="preserve"> 11944 </t>
  </si>
  <si>
    <t>GUICHÊ- JANELA EM ALUMÍNIO, COR N/P/B, MOLDURA-VIDRO, TIPO GUILHOTINA, EXCLUSIVE VIDRO</t>
  </si>
  <si>
    <t xml:space="preserve"> 8.2.7 </t>
  </si>
  <si>
    <t xml:space="preserve"> ED-50982 </t>
  </si>
  <si>
    <t>PT2 - PORTÃO DE FERRO PADRÃO, EM CHAPA (TIPO LAMBRI), COLOCADO COM CADEADO</t>
  </si>
  <si>
    <t xml:space="preserve"> 8.2.8 </t>
  </si>
  <si>
    <t xml:space="preserve"> ED-50983 </t>
  </si>
  <si>
    <t>PT3-PORTÃO DE GRADE COLOCADO COM CADEADO</t>
  </si>
  <si>
    <t xml:space="preserve"> 8.2.9 </t>
  </si>
  <si>
    <t xml:space="preserve"> ED-50984 </t>
  </si>
  <si>
    <t>PT4 -PORTÃO DE TUBO DE FERRO COLOCADO COM CADEADO</t>
  </si>
  <si>
    <t xml:space="preserve"> 8.2.10 </t>
  </si>
  <si>
    <t xml:space="preserve"> 11445 </t>
  </si>
  <si>
    <t>PT5 - GRADIL TELADO PARA SUBSTAÇÃO, CONFECCIONADO EM TUBO GALVANIZADO DE 38,10MM, TELA GALVANIZADA DE 1/2", FIO 12, COM PINTURA PRETA FOSCA</t>
  </si>
  <si>
    <t xml:space="preserve"> 8.3 </t>
  </si>
  <si>
    <t>VIDRO</t>
  </si>
  <si>
    <t xml:space="preserve"> 8.3.1 </t>
  </si>
  <si>
    <t xml:space="preserve"> CP-031 </t>
  </si>
  <si>
    <t>P9-PORTA DE ABRIR COM MOLA HIDRÁULICA, DUAS FOLHAS DE 60 CM EM VIDRO TEMPERADO, 120X240 CM, ESPESSURA 10 MM, INCLUSIVE ACESSÓRIOS (AMBULÂNCIA)</t>
  </si>
  <si>
    <t xml:space="preserve"> 8.3.2 </t>
  </si>
  <si>
    <t xml:space="preserve"> CP-032 </t>
  </si>
  <si>
    <t>PORTA DE ABRIR COM MOLA HIDRÁULICA, DUAS FOLHAS DE 75 CM EM VIDRO TEMPERADO, 150X280 CM, ESPESSURA 10 MM, INCLUSIVE ACESSÓRIOS</t>
  </si>
  <si>
    <t xml:space="preserve"> 8.3.3 </t>
  </si>
  <si>
    <t xml:space="preserve"> CP-033 </t>
  </si>
  <si>
    <t>COTAÇÃO</t>
  </si>
  <si>
    <t>VD01 -FORNECIMENTO E INSTALAÇÃO DE PELE DE VIDRO EM FACHA EM PERFIS EM ALUMÍNIO, VIDROS 10 MM CONFORME PROJETO</t>
  </si>
  <si>
    <t xml:space="preserve"> 8.3.4 </t>
  </si>
  <si>
    <t xml:space="preserve"> ED-51156 </t>
  </si>
  <si>
    <t>GUICHÊ -VIDRO COMUM TRANSPARENTE INCOLOR, ESP. 4MM, INCLUSIVE FIXAÇÃO E VEDAÇÃO COM GUARNIÇÃO/GAXETA DE BORRACHA NEOPRENE, FORNECIMENTO E INSTALAÇÃO, EXCLUSIVE CAIXILHO/PERFIL</t>
  </si>
  <si>
    <t xml:space="preserve"> 9 </t>
  </si>
  <si>
    <t>INSTALAÇÕES ELÉTRICAS</t>
  </si>
  <si>
    <t xml:space="preserve"> 9.1 </t>
  </si>
  <si>
    <t>PADRÃO DE ENTRADA TRIFÁSICO 125A AÉREO</t>
  </si>
  <si>
    <t xml:space="preserve"> 9.1.1 </t>
  </si>
  <si>
    <t xml:space="preserve"> ED-20588 </t>
  </si>
  <si>
    <t>ENTRADA DE ENERGIA AÉREA, TIPO C8, PADRÃO CEMIG, CARGA INSTALADA DE 66,1KVA ATÉ 75KVA, TRIFÁSICO, COM SAÍDA SUBTERRÂNEA, INCLUSIVE POSTE, CAIXA PARA MEDIDOR, DISJUNTOR, BARRAMENTO, ATERRAMENTO E ACESSÓRIOS</t>
  </si>
  <si>
    <t xml:space="preserve"> 9.1.2 </t>
  </si>
  <si>
    <t xml:space="preserve"> ED-49200 </t>
  </si>
  <si>
    <t>CAIXA DE INSPEÇÃO EM CONCRETO, TIPO "ZB" GARAGEM, PADRÃO CEMIG, DIMENSÃO (52X44)CM, ALTURA 70CM, COM TAMPA E ARO ARTICULADO EM FERRO FUNDIDO, INCLUSIVE ESCAVAÇÃO, APILOAMENTO, LASTRO DE BRITA, REATERRO E TRANSPORTE E RETIRADA DO MATERIAL ESCAVADO (EM CAÇAMBA)</t>
  </si>
  <si>
    <t xml:space="preserve"> 9.2 </t>
  </si>
  <si>
    <t>PONTOS ELÉTRICOS</t>
  </si>
  <si>
    <t xml:space="preserve"> 9.2.1 </t>
  </si>
  <si>
    <t xml:space="preserve"> ED-27073 </t>
  </si>
  <si>
    <t>LUMINÁRIA COMERCIAL COM DIFUSOR DE EMBUTIR, PARA DUAS (2) LÂMPADAS TUBULARES LED 2X18W-ØT8, FORNECIMENTO E INSTALAÇÃO, EXCLUSIVE BASE E LÂMPADA</t>
  </si>
  <si>
    <t xml:space="preserve"> 9.2.2 </t>
  </si>
  <si>
    <t xml:space="preserve"> ED-13338 </t>
  </si>
  <si>
    <t>LUMINÁRIA COMERCIAL CHANFRADA DE SOBREPOR COMPLETA, PARA DUAS (2) LÂMPADAS TUBULARES LED 2X18W-ØT8, TEMPERATURA DA COR 6500K, FORNECIMENTO E INSTALAÇÃO, INCLUSIVE BASE E LÂMPADAS</t>
  </si>
  <si>
    <t xml:space="preserve"> 9.2.3 </t>
  </si>
  <si>
    <t xml:space="preserve"> ED-13345 </t>
  </si>
  <si>
    <t>LUMINÁRIA ARANDELA TIPO MEIA-LUA COMPLETA, DIÂMETRO 25 CM, PARA UMA (1) LÂMPADA LED, POTÊNCIA 15W, BULBO A65, FORNECIMENTO E INSTALAÇÃO, INCLUSIVE BASE E LÂMPADA</t>
  </si>
  <si>
    <t xml:space="preserve"> 9.2.4 </t>
  </si>
  <si>
    <t xml:space="preserve"> ED-49496 </t>
  </si>
  <si>
    <t>PROJETOR EXTERNO PARA LÂMPADA A VAPOR DE MERCÚRIO , DE IODETO METÁLICO OU DE SÓDIO, COM ÂNGULO REGULÁVEL, COM ALOJAMENTO PARA REATOR, COMPLETO</t>
  </si>
  <si>
    <t xml:space="preserve"> 9.2.5 </t>
  </si>
  <si>
    <t xml:space="preserve"> ED-49523 </t>
  </si>
  <si>
    <t>RELÉ FOTOELÉTRICO, TENSÃO 120V COM CAPACIDADE DE CARGA 1200VA, INCLUSIVE BASE E INSTALAÇÃO</t>
  </si>
  <si>
    <t xml:space="preserve"> 9.2.6 </t>
  </si>
  <si>
    <t xml:space="preserve"> ED-50227 </t>
  </si>
  <si>
    <t>PONTO DE EMBUTIR PARA UM (1) INTERRUPTOR SIMPLES (10A-250V), COM PLACA 4"X2" DE UM (1) POSTO, COM ELETRODUTO FLEXÍVEL CORRUGADO, ANTI-CHAMA, DN 25MM (3/4"), EMBUTIDO NA ALVENARIA E CABO DE COBRE FLEXÍVEL, CLASSE 5, ISOLAMENTO TIPO LSHF/ATOX, NÃO HALOGENADO, SEÇÃO 1,5MM2 (70°C-450/750V), COM DISTÂNCIA DE ATÉ DEZ (10) METROS DO PONTO DE DERIVAÇÃO, INCLUSIVE CAIXA DE LIGAÇÃO, SUPORTE E FIXAÇÃO DO ELETRODUTO COM ENCHIMENTO DO RASGO NA ALVENARIA/CONCRETO COM ARGAMASSA</t>
  </si>
  <si>
    <t>PT</t>
  </si>
  <si>
    <t xml:space="preserve"> 9.2.7 </t>
  </si>
  <si>
    <t xml:space="preserve"> CP-065 </t>
  </si>
  <si>
    <t>PONTO DE EMBUTIR PARA UM (1) INTERRUPTOR INTERMEDIÁRIO (10A-250V), COM PLACA 4"X2" DE UM (1) POSTO, COM ELETRODUTO FLEXÍVEL CORRUGADO, ANTI-CHAMA, DN 25MM (3/4"), EMBUTIDO NA ALVENARIA E CABO DE COBRE FLEXÍVEL, CLASSE 5, ISOLAMENTO TIPO LSHF/ATOX, NÃO HALOGENADO, SEÇÃO 1,5MM2 (70°C-450/750V), COM DISTÂNCIA DE ATÉ DEZ (10) METROS DO PONTO DE DERIVAÇÃO, INCLUSIVE CAIXA DE LIGAÇÃO, SUPORTE E FIXAÇÃO DO ELETRODUTO COM ENCHIMENTO DO RASGO NA ALVENARIA/CONCRETO COM ARGAMASSA</t>
  </si>
  <si>
    <t xml:space="preserve"> 9.2.8 </t>
  </si>
  <si>
    <t xml:space="preserve"> CP-063 </t>
  </si>
  <si>
    <t>PONTO DE EMBUTIR PARA UM (1) INTERRUPTOR PARALELO (10A-250V), COM PLACA 4"X2" DE UM (1) POSTO, COM ELETRODUTO FLEXÍVEL CORRUGADO, ANTI-CHAMA, DN 25MM (3/4"), EMBUTIDO NA ALVENARIA E CABO DE COBRE FLEXÍVEL, CLASSE 5, ISOLAMENTO TIPO LSHF/ATOX, NÃO HALOGENADO, SEÇÃO 1,5MM2 (70°C-450/750V), COM DISTÂNCIA DE ATÉ DEZ (10) METROS DO PONTO DE DERIVAÇÃO, INCLUSIVE CAIXA DE LIGAÇÃO, SUPORTE E FIXAÇÃO DO ELETRODUTO COM ENCHIMENTO DO RASGO NA ALVENARIA/CONCRETO COM ARGAMASSA</t>
  </si>
  <si>
    <t xml:space="preserve"> 9.2.9 </t>
  </si>
  <si>
    <t xml:space="preserve"> CP-064 </t>
  </si>
  <si>
    <t>PONTO DE EMBUTIR PARA UM (1) INTERRUPTOR DUPLO (10A-250V), COM PLACA 4"X2" DE DOIS (2) POSTOS, COM ELETRODUTO FLEXÍVEL CORRUGADO, ANTI-CHAMA, DN 25MM (3/4"), EMBUTIDO NA ALVENARIA E CABO DE COBRE FLEXÍVEL, CLASSE 5, ISOLAMENTO TIPO LSHF/ATOX, NÃO HALOGENADO, SEÇÃO 1,5MM2 (70°C-450/750V), COM DISTÂNCIA DE ATÉ DEZ (10) METROS DO PONTO DE DERIVAÇÃO, INCLUSIVE CAIXA DE LIGAÇÃO, SUPORTE E FIXAÇÃO DO ELETRODUTO COM ENCHIMENTO DO RASGO NA ALVENARIA/CONCRETO COM ARGAMASSA</t>
  </si>
  <si>
    <t xml:space="preserve"> 9.2.10 </t>
  </si>
  <si>
    <t xml:space="preserve"> CP-066 </t>
  </si>
  <si>
    <t>PONTO DE EMBUTIR PARA UM (1) INTERRUPTOR SIMPLES E UM (1) INTERRUPTOR PARALELO (10A-250V), COM PLACA 4"X2" DE UM (2) POSTOS, COM ELETRODUTO FLEXÍVEL CORRUGADO, ANTI-CHAMA, DN 25MM (3/4"), EMBUTIDO NA ALVENARIA E CABO DE COBRE FLEXÍVEL, CLASSE 5, ISOLAMENTO TIPO LSHF/ATOX, NÃO HALOGENADO, SEÇÃO 1,5MM2 (70°C-450/750V), COM DISTÂNCIA DE ATÉ DEZ (10) METROS DO PONTO DE DERIVAÇÃO, INCLUSIVE CAIXA DE LIGAÇÃO, SUPORTE E FIXAÇÃO DO ELETRODUTO COM ENCHIMENTO DO RASGO NA ALVENARIA/CONCRETO COM ARGAMASSA</t>
  </si>
  <si>
    <t xml:space="preserve"> 9.2.11 </t>
  </si>
  <si>
    <t xml:space="preserve"> CP-068 </t>
  </si>
  <si>
    <t>PONTO DE EMBUTIR PARA UM (1) INTERRUPTOR SIMPLES E UM (1) INTERRUPTOR INTERMEDIÁRIO (10A-250V), COM PLACA 4"X2" DE UM (2) POSTOS, COM ELETRODUTO FLEXÍVEL CORRUGADO, ANTI-CHAMA, DN 25MM (3/4"), EMBUTIDO NA ALVENARIA E CABO DE COBRE FLEXÍVEL, CLASSE 5, ISOLAMENTO TIPO LSHF/ATOX, NÃO HALOGENADO, SEÇÃO 1,5MM2 (70°C-450/750V), COM DISTÂNCIA DE ATÉ DEZ (10) METROS DO PONTO DE DERIVAÇÃO, INCLUSIVE CAIXA DE LIGAÇÃO, SUPORTE E FIXAÇÃO DO ELETRODUTO COM ENCHIMENTO DO RASGO NA ALVENARIA/CONCRETO COM ARGAMASSA</t>
  </si>
  <si>
    <t xml:space="preserve"> 9.2.12 </t>
  </si>
  <si>
    <t xml:space="preserve"> CP-061 </t>
  </si>
  <si>
    <t>PONTO DE EMBUTIR PARA DOIS (2) INTERRUPTOR SIMPLES E DOIS (2) PARALELOS (10A-250V), COM PLACA 4"X4" DE QUATRO (4) POSTOS, COM ELETRODUTO FLEXÍVEL CORRUGADO, ANTI-CHAMA, DN 25MM (3/4"), EMBUTIDO NA ALVENARIA E CABO DE COBRE FLEXÍVEL, CLASSE 5, ISOLAMENTO TIPO LSHF/ATOX, NÃO HALOGENADO, SEÇÃO 1,5MM2 (70°C-450/750V), COM DISTÂNCIA DE ATÉ DEZ (10) METROS DO PONTO DE DERIVAÇÃO, INCLUSIVE CAIXA DE LIGAÇÃO, SUPORTE E FIXAÇÃO DO ELETRODUTO COM ENCHIMENTO DO RASGO NA ALVENARIA/CONCRETO COM ARGAMASSA</t>
  </si>
  <si>
    <t xml:space="preserve"> 9.2.13 </t>
  </si>
  <si>
    <t xml:space="preserve"> ED-50232 </t>
  </si>
  <si>
    <t>PONTO DE EMBUTIR PARA UMA (1) TOMADA PADRÃO, TRÊS (3) POLOS (2P+T/10A-250V), COM PLACA 4"X2" DE UM (1) POSTO, COM ELETRODUTO FLEXÍVEL CORRUGADO, ANTI-CHAMA, DN 25MM (3/4"), EMBUTIDO NA ALVENARIA E CABO DE COBRE FLEXÍVEL, CLASSE 5, ISOLAMENTO TIPO LSHF/ATOX, NÃO HALOGENADO, SEÇÃO 2,5MM2 (70°C-450/750V), COM DISTÂNCIA DE ATÉ DEZ (10) METROS DO PONTO DE DERIVAÇÃO, INCLUSIVE CAIXA DE LIGAÇÃO, SUPORTE E FIXAÇÃO DO ELETRODUTO COM ENCHIMENTO DO RASGO NA ALVENARIA/CONCRETO COM ARGAMASSA</t>
  </si>
  <si>
    <t xml:space="preserve"> 9.2.14 </t>
  </si>
  <si>
    <t xml:space="preserve"> CP-058 </t>
  </si>
  <si>
    <t>COMPOSIÇÃO PARAMÉTRICA DE PONTO ELÉTRICO DE TOMADA ESPECIAL (20A/250V) EM EDIFÍCIO RESIDENCIAL COM ELETRODUTO EMBUTIDO EM RASGOS NAS PAREDES, INCLUSO TOMADA, ELETRODUTO, CABO, RASGO, QUEBRA E CHUMBAMENTO. AF_11/2022</t>
  </si>
  <si>
    <t xml:space="preserve"> 9.2.15 </t>
  </si>
  <si>
    <t xml:space="preserve"> CP-057 </t>
  </si>
  <si>
    <t>PONTO DE EMBUTIR PARA UMA (1) TOMADA PADRÃO DUPLA, TRÊS (3) POLOS (2P+T/10A-250V), COM PLACA 4"X2" DE DOIS (2) POSTOS, COM ELETRODUTO FLEXÍVEL CORRUGADO, ANTI-CHAMA, DN 25MM (3/4"), EMBUTIDO NA ALVENARIA E CABO DE COBRE FLEXÍVEL, CLASSE 5, ISOLAMENTO TIPO LSHF/ATOX, NÃO HALOGENADO, SEÇÃO 2,5MM2 (70°C-450/750V), COM DISTÂNCIA DE ATÉ DEZ (10) METROS DO PONTO DE DERIVAÇÃO, INCLUSIVE CAIXA DE LIGAÇÃO, SUPORTE E FIXAÇÃO DO ELETRODUTO COM ENCHIMENTO DO RASGO NA ALVENARIA/CONCRETO COM ARGAMASSA</t>
  </si>
  <si>
    <t xml:space="preserve"> 9.2.16 </t>
  </si>
  <si>
    <t xml:space="preserve"> CP-059 </t>
  </si>
  <si>
    <t>COMPOSIÇÃO PARAMÉTRICA DE PONTO ELÉTRICO DE TOMADA ESPECIAL DUPLA (20A/250V) EM EDIFÍCIO RESIDENCIAL COM ELETRODUTO EMBUTIDO EM RASGOS NAS PAREDES, INCLUSO TOMADA, ELETRODUTO, CABO, RASGO, QUEBRA E CHUMBAMENTO. AF_11/2022</t>
  </si>
  <si>
    <t xml:space="preserve"> 9.2.17 </t>
  </si>
  <si>
    <t xml:space="preserve"> CP-067 </t>
  </si>
  <si>
    <t>COMPOSIÇÃO PARAMÉTRICA DE PONTO ELÉTRICO DE TOMADA DUPLA  - 1 ESPECIAL (20A/250V) + 1 PADRÃO (10A/250v) EM EDIFÍCIO RESIDENCIAL COM ELETRODUTO EMBUTIDO EM RASGOS NAS PAREDES, INCLUSO TOMADA, ELETRODUTO, CABO, RASGO, QUEBRA E CHUMBAMENTO. AF_11/2022</t>
  </si>
  <si>
    <t xml:space="preserve"> 9.2.18 </t>
  </si>
  <si>
    <t xml:space="preserve"> 104481 </t>
  </si>
  <si>
    <t>COMPOSIÇÃO PARAMÉTRICA DE PONTO ELÉTRICO DE TOMADA PARA CHUVEIRO (20A/250V) EM EDIFÍCIO RESIDENCIAL COM ELETRODUTO EMBUTIDO EM RASGOS NAS PAREDES, INCLUSO TOMADA, ELETRODUTO, CABO, RASGO, QUEBRA E CHUMBAMENTO. AF_11/2022</t>
  </si>
  <si>
    <t xml:space="preserve"> 9.2.19 </t>
  </si>
  <si>
    <t xml:space="preserve"> 3296 </t>
  </si>
  <si>
    <t>PONTO DE TOMADA 2P+T, ABNT, 10 A, DE USO GERAL, EM PISOS, COM ELETRODUTO DE PVC RÍGIDO EMBUTIDO, INCLUSIVE ATERRAMENTO</t>
  </si>
  <si>
    <t xml:space="preserve"> 9.2.20 </t>
  </si>
  <si>
    <t xml:space="preserve"> 748 </t>
  </si>
  <si>
    <t>FORNECIMENTO E INSTALAÇÃO DE ELETROCALHA METÁLICA 150 X  50 X 3000 MM (REF. VL 3.01 GE VALEMAM OU SIMILAR)</t>
  </si>
  <si>
    <t xml:space="preserve"> 9.2.21 </t>
  </si>
  <si>
    <t xml:space="preserve"> 12576 </t>
  </si>
  <si>
    <t>TAMPA DE ENCAIXE 150 X 3000 MM, ZINCADA, PARA ELETROCALHA METÁLICA</t>
  </si>
  <si>
    <t xml:space="preserve"> 9.2.22 </t>
  </si>
  <si>
    <t xml:space="preserve"> 8221 </t>
  </si>
  <si>
    <t>CRUZETA 150 X 50 MM PARA ELETROCALHA PERFURADA METÁLICA</t>
  </si>
  <si>
    <t xml:space="preserve"> 9.2.23 </t>
  </si>
  <si>
    <t xml:space="preserve"> 12585 </t>
  </si>
  <si>
    <t>TAMPA DE ENCAIXE PARA CRUZETA 150MM, ZINCADA, PARA ELETROCALHA METÁLICA</t>
  </si>
  <si>
    <t xml:space="preserve"> 9.2.24 </t>
  </si>
  <si>
    <t xml:space="preserve"> 13179 </t>
  </si>
  <si>
    <t>CURVA HORIZONTAL 90º PARA ELETROCALHA 150 X 50MM</t>
  </si>
  <si>
    <t xml:space="preserve"> 9.2.25 </t>
  </si>
  <si>
    <t xml:space="preserve"> 12484 </t>
  </si>
  <si>
    <t>TAMPA DE ENCAIXE PARA CURVA HORIZONTAL 150 X 150 MM, LISA, GALVANIZADA À FOGO, COM ÂNGULO 90°</t>
  </si>
  <si>
    <t xml:space="preserve"> 9.2.26 </t>
  </si>
  <si>
    <t xml:space="preserve"> ED-49318 </t>
  </si>
  <si>
    <t>ELETRODUTO DE AÇO GALVANIZADO LEVE, INCLUSIVE CONEXÕES, SUPORTES E FIXAÇÃO DN 25 (1")</t>
  </si>
  <si>
    <t xml:space="preserve"> 9.2.27 </t>
  </si>
  <si>
    <t xml:space="preserve"> ED-49321 </t>
  </si>
  <si>
    <t>ELETRODUTO DE AÇO GALVANIZADO MÉDIO, INCLUSIVE CONEXÕES, SUPORTES E FIXAÇÃO DN 50 (2")</t>
  </si>
  <si>
    <t xml:space="preserve"> 9.2.28 </t>
  </si>
  <si>
    <t xml:space="preserve"> ED-49295 </t>
  </si>
  <si>
    <t>DUTO CORRUGADO EM PEAD (POLIETILENO DE ALTA DENSIDADE), PARA PROTEÇÃO DE CABOS SUBTERRÂNEOS DN 40 MM (1.1/2")</t>
  </si>
  <si>
    <t xml:space="preserve"> 9.2.29 </t>
  </si>
  <si>
    <t xml:space="preserve"> ED-48951 </t>
  </si>
  <si>
    <t>CABO DE COBRE FLEXÍVEL, CLASSE 5, ISOLAMENTO TIPO LSHF/ATOX, NÃO HALOGENADO, ANTICHAMA, TERMOPLÁSTICO, UNIPOLAR, SEÇÃO 2,5 MM2, 70°C, 450/750V</t>
  </si>
  <si>
    <t xml:space="preserve"> 9.2.30 </t>
  </si>
  <si>
    <t xml:space="preserve"> ED-48956 </t>
  </si>
  <si>
    <t>CABO DE COBRE FLEXÍVEL, CLASSE 5, ISOLAMENTO TIPO LSHF/ATOX, NÃO HALOGENADO, ANTICHAMA, TERMOPLÁSTICO, UNIPOLAR, SEÇÃO 4 MM2, 70°C, 450/750V</t>
  </si>
  <si>
    <t xml:space="preserve"> 9.2.31 </t>
  </si>
  <si>
    <t xml:space="preserve"> ED-48961 </t>
  </si>
  <si>
    <t>CABO DE COBRE FLEXÍVEL, CLASSE 5, ISOLAMENTO TIPO LSHF/ATOX, NÃO HALOGENADO, ANTICHAMA, TERMOPLÁSTICO, UNIPOLAR, SEÇÃO 6 MM2, 70°C, 450/750V</t>
  </si>
  <si>
    <t xml:space="preserve"> 9.2.32 </t>
  </si>
  <si>
    <t xml:space="preserve"> ED-48981 </t>
  </si>
  <si>
    <t>CABO DE COBRE FLEXÍVEL, CLASSE 5, ISOLAMENTO TIPO LSHF/ATOX, NÃO HALOGENADO, ANTICHAMA, TERMOPLÁSTICO, UNIPOLAR, SEÇÃO 35 MM2, 70°C, 450/750V</t>
  </si>
  <si>
    <t xml:space="preserve"> 9.2.33 </t>
  </si>
  <si>
    <t xml:space="preserve"> ED-49013 </t>
  </si>
  <si>
    <t>CABO DE COBRE FLEXÍVEL, CLASSE 5, ISOLAMENTO TIPO EPR/HEPR, NÃO HALOGENADO, ANTICHAMA, TERMOFIXO, UNIPOLAR, SEÇÃO 70 MM2, 90°C, 0,6/1KV</t>
  </si>
  <si>
    <t xml:space="preserve"> 9.2.34 </t>
  </si>
  <si>
    <t xml:space="preserve"> ED-49071 </t>
  </si>
  <si>
    <t>CONDULETE DE ALUMÍNIO, TIPO "C", DIÂMETRO DE SAÍDA 1" (25MM), EXCLUSIVE MÓDULO E PLACA, INCLUSIVE FIXAÇÃO</t>
  </si>
  <si>
    <t xml:space="preserve"> 9.2.35 </t>
  </si>
  <si>
    <t xml:space="preserve"> ED-49122 </t>
  </si>
  <si>
    <t>CONDULETE DE ALUMÍNIO, TIPO "LL", DIÂMETRO DE SAÍDA 1" (25MM), EXCLUSIVE MÓDULO E PLACA, INCLUSIVE FIXAÇÃO</t>
  </si>
  <si>
    <t xml:space="preserve"> 9.2.36 </t>
  </si>
  <si>
    <t xml:space="preserve"> ED-49089 </t>
  </si>
  <si>
    <t>CONDULETE DE ALUMÍNIO, TIPO "T", DIÂMETRO DE SAÍDA 1" (25MM), EXCLUSIVE MÓDULO E PLACA, INCLUSIVE FIXAÇÃO</t>
  </si>
  <si>
    <t xml:space="preserve"> 9.2.37 </t>
  </si>
  <si>
    <t xml:space="preserve"> ED-17982 </t>
  </si>
  <si>
    <t>CONJUNTO PARA CONDULETE DE 1" (25MM) COM UMA (1) TOMADA PADRÃO, TRÊS (3) POLOS, CORRENTE 10A, TENSÃO 250V, (2P+T/10A-250V) E PLACA DE UM (1) POSTO, INCLUSIVE FORNECIMENTO, INSTALAÇÃO, SUPORTE, MÓDULO E PLACA, EXCLUSIVE CONDULETE</t>
  </si>
  <si>
    <t xml:space="preserve"> 9.3 </t>
  </si>
  <si>
    <t>QPGD</t>
  </si>
  <si>
    <t xml:space="preserve"> 9.3.1 </t>
  </si>
  <si>
    <t xml:space="preserve"> CP-48434 </t>
  </si>
  <si>
    <t>QUADRO DE DISTRIBUIÇÃO DE ENERGIA EM CHAPA DE AÇO GALVANIZADO, DE EMBUTIR, COM BARRAMENTO TRIFÁSICO, PARA 74 DISJUNTORES DIN 150A - FORNECIMENTO E INSTALAÇÃO</t>
  </si>
  <si>
    <t xml:space="preserve"> 9.3.2 </t>
  </si>
  <si>
    <t xml:space="preserve"> CP-48435 </t>
  </si>
  <si>
    <t>DISJUNTOR TRIPOLAR TERMOMAGNÉTICO 25KA, DE 150A</t>
  </si>
  <si>
    <t xml:space="preserve"> 9.4 </t>
  </si>
  <si>
    <t>QUADROS</t>
  </si>
  <si>
    <t xml:space="preserve"> 9.4.1 </t>
  </si>
  <si>
    <t xml:space="preserve"> 9.4.2 </t>
  </si>
  <si>
    <t xml:space="preserve"> ED-51065 </t>
  </si>
  <si>
    <t>FUSÍVEL DIAZED RETARDADO 63A</t>
  </si>
  <si>
    <t xml:space="preserve"> 9.4.3 </t>
  </si>
  <si>
    <t xml:space="preserve"> CP-48437 </t>
  </si>
  <si>
    <t>PROTETOR DE  DE SURTO 175 V 40 KA</t>
  </si>
  <si>
    <t xml:space="preserve"> 9.4.4 </t>
  </si>
  <si>
    <t xml:space="preserve"> ED-49230 </t>
  </si>
  <si>
    <t>DISJUNTOR MONOPOLAR TERMOMAGNÉTICO 5KA, DE 16A</t>
  </si>
  <si>
    <t xml:space="preserve"> 9.4.5 </t>
  </si>
  <si>
    <t xml:space="preserve"> ED-49240 </t>
  </si>
  <si>
    <t>DISJUNTOR BIPOLAR TERMOMAGNÉTICO 10KA, DE 25A</t>
  </si>
  <si>
    <t xml:space="preserve"> 9.4.6 </t>
  </si>
  <si>
    <t xml:space="preserve"> ED-15114 </t>
  </si>
  <si>
    <t>DISJUNTOR DE PROTEÇÃO DIFERENCIAL RESIDUAL (DR), BIPOLAR, TIPO DIN, CORRENTE NOMINAL DE 25A, ALTA SENSIBILIDADE, CORRENTE DIFERENCIAL RESIDUAL NOMINAL COM ATUAÇÃO DE 30MA</t>
  </si>
  <si>
    <t xml:space="preserve"> 9.4.7 </t>
  </si>
  <si>
    <t xml:space="preserve"> CP-48442 </t>
  </si>
  <si>
    <t>DISJUNTOR DE PROTEÇÃO DIFERENCIAL RESIDUAL (DR), BIPOLAR, TIPO DIN, CORRENTE NOMINAL DE 32A, ALTA SENSIBILIDADE, CORRENTE DIFERENCIAL RESIDUAL NOMINAL</t>
  </si>
  <si>
    <t xml:space="preserve"> 9.4.8 </t>
  </si>
  <si>
    <t xml:space="preserve"> ED-49274 </t>
  </si>
  <si>
    <t>DISJUNTOR BIPOLAR TERMOMAGNÉTICO 5KA, DE 32A</t>
  </si>
  <si>
    <t xml:space="preserve"> 9.5 </t>
  </si>
  <si>
    <t>EQUIPAMENTO DE LÓGICA E DADOS</t>
  </si>
  <si>
    <t xml:space="preserve"> 9.5.1 </t>
  </si>
  <si>
    <t xml:space="preserve"> ED-49184 </t>
  </si>
  <si>
    <t>CAIXA DE TELEFONIA, NÚMERO 4, DIMENSÃO (60X60)CM, EM CHAPA DE AÇO GALVANIZADO, TIPO EMBUTIR COM FECHO, INCLUSIVE ACESSÓRIOS E INSTALAÇÃO</t>
  </si>
  <si>
    <t xml:space="preserve"> 9.5.2 </t>
  </si>
  <si>
    <t xml:space="preserve"> ED-49170 </t>
  </si>
  <si>
    <t>CAIXA DE PASSAGEM EM ALVENARIA E TAMPA DE CONCRETO, FUNDO DE BRITA, TIPO 1, 50 X 50 X 60 CM, INCLUSIVE ESCAVAÇÃO, REATERRO E BOTA-FORA</t>
  </si>
  <si>
    <t xml:space="preserve"> 9.5.3 </t>
  </si>
  <si>
    <t xml:space="preserve"> ED-27189 </t>
  </si>
  <si>
    <t>CAIXA PRÉ-MOLDADA PARA ENTRADA TELEFÔNICA SUBTERRÂNEA, TIPO R1, MEDIDAS INTERNAS (60X35X50)CM, INCLUSIVE ESCAVAÇÃO, APILOAMENTO, LASTRO DE BRITA, REATERRO E TRANSPORTE E RETIRADA DO MATERIAL ESCAVADO (EM CAÇAMBA)</t>
  </si>
  <si>
    <t xml:space="preserve"> 9.5.4 </t>
  </si>
  <si>
    <t xml:space="preserve"> ED-49179 </t>
  </si>
  <si>
    <t>CAIXA DE PASSAGEM Nº 3 PADRÃO TELEBRÁS DIM. (40 X 40 X 12) CM EM CHAPA DE AÇO GALVANIZADO</t>
  </si>
  <si>
    <t xml:space="preserve"> 9.5.5 </t>
  </si>
  <si>
    <t xml:space="preserve"> 9.5.6 </t>
  </si>
  <si>
    <t xml:space="preserve"> 9.5.7 </t>
  </si>
  <si>
    <t xml:space="preserve"> 9.5.8 </t>
  </si>
  <si>
    <t xml:space="preserve"> 9.5.9 </t>
  </si>
  <si>
    <t xml:space="preserve"> ED-50230 </t>
  </si>
  <si>
    <t>PONTO DE EMBUTIR SECO, PARA UMA (1) PLACA CEGA 4"X4", COM ELETRODUTO FLEXÍVEL CORRUGADO, ANTI-CHAMA, DN 25MM (3/4"), EMBUTIDO NA ALVENARIA E SONDA EM ARAME GALVANIZADO, DIÂMETRO DE 1,24MM (BWG 18), COM DISTÂNCIA DE ATÉ DEZ (10) METROS DO PONTO DE DERIVAÇÃO, INCLUSIVE CAIXA DE LIGAÇÃO, SUPORTE E FIXAÇÃO DO ELETRODUTO COM ENCHIMENTO DO RASGO NA ALVENARIA/CONCRETO COM ARGAMASSA</t>
  </si>
  <si>
    <t xml:space="preserve"> 9.5.10 </t>
  </si>
  <si>
    <t xml:space="preserve"> ED-48365 </t>
  </si>
  <si>
    <t>CABO UTP 4 PARES CATEGORIA 6 COM REVESTIMENTO EXTERNO NÃO PROPAGANTE A CHAMA</t>
  </si>
  <si>
    <t xml:space="preserve"> 9.5.11 </t>
  </si>
  <si>
    <t xml:space="preserve"> ED-48368 </t>
  </si>
  <si>
    <t>CERTIFICAÇÃO DE GARANTIA DE TRANSMISSÃO DE CABOS LÓGICOS CAT. 5/6</t>
  </si>
  <si>
    <t xml:space="preserve"> 9.5.12 </t>
  </si>
  <si>
    <t xml:space="preserve"> 068213 </t>
  </si>
  <si>
    <t>RACK PISO 36U 1000MM 19 PRETO PORTA FRONTAL C/ VISOR ACRIL.</t>
  </si>
  <si>
    <t xml:space="preserve"> 9.5.13 </t>
  </si>
  <si>
    <t xml:space="preserve"> 059252 </t>
  </si>
  <si>
    <t>SWITCH WIRED TP - LINK GIGABIT 24 PORTAS TL - SG1024D.</t>
  </si>
  <si>
    <t xml:space="preserve"> 9.5.14 </t>
  </si>
  <si>
    <t xml:space="preserve"> ED-48373 </t>
  </si>
  <si>
    <t>PATCH PANEL 24 POSIÇÕES, CATEGORIA COM GUIA TRASEIRO</t>
  </si>
  <si>
    <t>CJ</t>
  </si>
  <si>
    <t xml:space="preserve"> 9.5.15 </t>
  </si>
  <si>
    <t xml:space="preserve"> 059442 </t>
  </si>
  <si>
    <t>PATCH CORDS RJ45 CAT 5 4 PARES 1,5M</t>
  </si>
  <si>
    <t xml:space="preserve"> 9.5.16 </t>
  </si>
  <si>
    <t xml:space="preserve"> 059443 </t>
  </si>
  <si>
    <t>PATCH CORD CAT. 5E 5,0 M</t>
  </si>
  <si>
    <t xml:space="preserve"> 9.5.17 </t>
  </si>
  <si>
    <t xml:space="preserve"> 059444 </t>
  </si>
  <si>
    <t>ORGANIZADOR DE 1 U</t>
  </si>
  <si>
    <t xml:space="preserve"> 9.5.18 </t>
  </si>
  <si>
    <t xml:space="preserve"> 059426 </t>
  </si>
  <si>
    <t>BANDEJA DESLIZANTE PARA RACK 19""</t>
  </si>
  <si>
    <t xml:space="preserve"> 9.5.19 </t>
  </si>
  <si>
    <t xml:space="preserve"> 000473 </t>
  </si>
  <si>
    <t>RACK - PORCA GAIOLA + PARAFUSO M5</t>
  </si>
  <si>
    <t xml:space="preserve"> 9.5.20 </t>
  </si>
  <si>
    <t xml:space="preserve"> 059460 </t>
  </si>
  <si>
    <t>REGUA DE TOMADAS COM 8 TOMADAS</t>
  </si>
  <si>
    <t xml:space="preserve"> 9.5.21 </t>
  </si>
  <si>
    <t xml:space="preserve"> 8362 </t>
  </si>
  <si>
    <t>FORNECIMENTO E MONTAGEM DE GUIA DE CABOS HORIZONTAIS FECHADO DE CORPO DE AÇO SAE 1020, PROF=40MM</t>
  </si>
  <si>
    <t xml:space="preserve"> 10 </t>
  </si>
  <si>
    <t>SPDA</t>
  </si>
  <si>
    <t xml:space="preserve"> 10.1 </t>
  </si>
  <si>
    <t xml:space="preserve"> ED-51087 </t>
  </si>
  <si>
    <t>TERMINAL A COMPRESSAO EM COBRE ESTANHADO 1 FURO PARA CABO 50 MM2</t>
  </si>
  <si>
    <t xml:space="preserve"> 10.2 </t>
  </si>
  <si>
    <t xml:space="preserve"> CK-9017 </t>
  </si>
  <si>
    <t>TERMINAL ESTANHADO DE 1 COMPRESSÃO 1 FURO PARA CABO DE COBRE NU #50mm². REF.: TERMOTECNICA OU EQUIVALENTE - FORNECIMENTO E INSTALAÇÃO</t>
  </si>
  <si>
    <t xml:space="preserve"> 10.3 </t>
  </si>
  <si>
    <t xml:space="preserve"> 078038 </t>
  </si>
  <si>
    <t>FIXADOR OMEGA EM LATAO 35MM PARA ATERRAMENTO</t>
  </si>
  <si>
    <t xml:space="preserve"> 10.4 </t>
  </si>
  <si>
    <t xml:space="preserve"> 063475 </t>
  </si>
  <si>
    <t>CONECTOR METALICO TIPO PARAFUSO FENDIDO (SPLIT BOLT)50mm</t>
  </si>
  <si>
    <t xml:space="preserve"> 10.5 </t>
  </si>
  <si>
    <t xml:space="preserve"> CK9013 </t>
  </si>
  <si>
    <t>PARAFUSO DE FENDA AUTOATARRACHANTE EM AÇO INOX Ø4,2 x 32mm. REF.: TERMOTECNICA  OU EQUIVALENTE - FORNECIMENTO E INSTALAÇÃO</t>
  </si>
  <si>
    <t xml:space="preserve"> 10.6 </t>
  </si>
  <si>
    <t xml:space="preserve"> 10093 </t>
  </si>
  <si>
    <t>BUCHA DE NYLON Nº06, REF:TEL-5306 - SPDA (FORNECIMENTO)</t>
  </si>
  <si>
    <t xml:space="preserve"> 10.7 </t>
  </si>
  <si>
    <t xml:space="preserve"> 10090 </t>
  </si>
  <si>
    <t>PRESILHA DE LATÃO, L=20MM, PARA FIXAÇÃO DE CABOS DE COBRE, FURO D=7MM, PARA CABOS 35MM² A 50MM², REF:TEL-745 OU SIMILAR (SPDA)</t>
  </si>
  <si>
    <t xml:space="preserve"> 10.8 </t>
  </si>
  <si>
    <t xml:space="preserve"> ED-51067 </t>
  </si>
  <si>
    <t>HASTE PARA ATERRAMENTO, ALTA CAMADA, 3/4" X 3M</t>
  </si>
  <si>
    <t xml:space="preserve"> 10.9 </t>
  </si>
  <si>
    <t xml:space="preserve"> ED-13935 </t>
  </si>
  <si>
    <t>CABO DE COBRE NU #50 MM2 - 7 FIOSX3,00MM, PARA ELEMENTOS DE CAPTAÇÃO/ANEL DE CINTAMENTO (SPDA), INCLUSIVE PRESILHA DE FIXAÇÃO</t>
  </si>
  <si>
    <t xml:space="preserve"> 10.10 </t>
  </si>
  <si>
    <t xml:space="preserve"> ED-51033 </t>
  </si>
  <si>
    <t>CORDOALHA EM AÇO GALVANIZADO 3/8" SM COM 7 FIOS</t>
  </si>
  <si>
    <t xml:space="preserve"> 10.11 </t>
  </si>
  <si>
    <t xml:space="preserve"> ED-50579 </t>
  </si>
  <si>
    <t>APLICAÇÃO DE SELANTE, MASTIQUE ELÁSTICO, EM JUNTA DE DILAÇÃO, DIMENSÃO 20X10 MM, FATOR DE FORMA 1:2, EXCLUSIVE DELIMITADOR DE PROFUNDIDADE</t>
  </si>
  <si>
    <t xml:space="preserve"> 10.12 </t>
  </si>
  <si>
    <t xml:space="preserve"> ED-51019 </t>
  </si>
  <si>
    <t>BARRA CHATA DE ALUMÍNIO 7/8" X 1/8" X 3M</t>
  </si>
  <si>
    <t xml:space="preserve"> 10.13 </t>
  </si>
  <si>
    <t xml:space="preserve"> 10.14 </t>
  </si>
  <si>
    <t xml:space="preserve"> ED-2915 </t>
  </si>
  <si>
    <t>CONDULETE DE ALUMÍNIO, TIPO "C" OU "LB" OU "LL" OU "LR", DIÂMETRO DE SAÍDA 1" (25MM), EXCLUSIVE INSTALAÇÃO, MÓDULO E PLACA (FORNECIMENTO). (SUBSTITUIDO SETOP ED-49071)</t>
  </si>
  <si>
    <t xml:space="preserve"> 10.15 </t>
  </si>
  <si>
    <t xml:space="preserve"> 9048 </t>
  </si>
  <si>
    <t>CONECTOR DE MEDIÇÃO EM BRONZE C/4 PARAFUSOS P/CABOS DE COBRE 16-70MM² REF.TEL-560 (PÁRA-RAIO)</t>
  </si>
  <si>
    <t>Un</t>
  </si>
  <si>
    <t xml:space="preserve"> 10.16 </t>
  </si>
  <si>
    <t xml:space="preserve"> 078368 </t>
  </si>
  <si>
    <t>CONECTOR CABO/HASTE TEL 570 TERMOTECNICA</t>
  </si>
  <si>
    <t xml:space="preserve"> 10.17 </t>
  </si>
  <si>
    <t xml:space="preserve"> ED-51055 </t>
  </si>
  <si>
    <t>CAIXA DE INSPEÇÃO EM PVC, DIÂMETRO DE 30CM, ALTURA DE 30CM, COM TAMPA EM FERRO FUNDIDO, EXCLUSIVE HASTE DE ATERRAMENTO, INCLUSIVE INSTALAÇÃO</t>
  </si>
  <si>
    <t xml:space="preserve"> 10.18 </t>
  </si>
  <si>
    <t xml:space="preserve"> CJ9086 </t>
  </si>
  <si>
    <t>CONDULETE   METÁLICO   REDONDO   DO   TIPO    MÚLTIPLO   COM TAMPA DE UM FURO Ø3/4". REF.: DAISA OU EQUIVALENTE</t>
  </si>
  <si>
    <t xml:space="preserve"> 10.19 </t>
  </si>
  <si>
    <t xml:space="preserve"> 12140 </t>
  </si>
  <si>
    <t>ABRAÇADEIRA METÁLICA TIPO "D" DE 1"</t>
  </si>
  <si>
    <t xml:space="preserve"> 10.20 </t>
  </si>
  <si>
    <t xml:space="preserve"> 8316 </t>
  </si>
  <si>
    <t>TERMINAL AÉREO 3/8" X 250MM EM AÇO GALV, COM FIXAÇÃO HORIZONTAL, REF: TEL 044 OU SIMILAR - FORNECIMENTO</t>
  </si>
  <si>
    <t xml:space="preserve"> 10.21 </t>
  </si>
  <si>
    <t xml:space="preserve"> CJ9211 </t>
  </si>
  <si>
    <t>CONECTOR DE PRESSÃO EM AÇO GALVANIZADO A FOGO, COM RABICHO DE ROSCA MECÂNICA Ø3/8" E CABO #50mm²</t>
  </si>
  <si>
    <t xml:space="preserve"> 10.22 </t>
  </si>
  <si>
    <t xml:space="preserve"> 98750 </t>
  </si>
  <si>
    <t>SOLDA DE TOPO EM CHAPA/PERFIL/TUBO DE AÇO CHANFRADO, ESPESSURA=3/8''. AF_06/2018</t>
  </si>
  <si>
    <t xml:space="preserve"> 11 </t>
  </si>
  <si>
    <t>INSTALAÇÕES HIDROSSANITÁRIAS</t>
  </si>
  <si>
    <t xml:space="preserve"> 11.1 </t>
  </si>
  <si>
    <t>PONTOS DE HIDRÁULICA</t>
  </si>
  <si>
    <t xml:space="preserve"> 11.1.1 </t>
  </si>
  <si>
    <t xml:space="preserve"> ED-15207 </t>
  </si>
  <si>
    <t>KIT CAVALETE PARA MEDIÇÃO DE ÁGUA, INSTALADO SOBRE PISO, EM AÇO GALVANIZADO DN 25MM (3/4") - PADRÃO CONCESSIONÁRIA LOCAL, INCLUSIVE BASE EM CONCRETO DE 25 MPA PARA CAVALETE, EXCLUSIVE HIDRÔMETRO</t>
  </si>
  <si>
    <t xml:space="preserve"> 11.1.2 </t>
  </si>
  <si>
    <t xml:space="preserve"> 95675 </t>
  </si>
  <si>
    <t>HIDRÔMETRO DN 25 (¾ ), 5,0 M³/H FORNECIMENTO E INSTALAÇÃO. AF_11/2016</t>
  </si>
  <si>
    <t xml:space="preserve"> 11.1.3 </t>
  </si>
  <si>
    <t xml:space="preserve"> ED-50221 </t>
  </si>
  <si>
    <t>PONTO DE EMBUTIR PARA ÁGUA FRIA EM TUBO DE PVC RÍGIDO SOLDÁVEL, DN 20MM (1/2"), EMBUTIDO NA ALVENARIA COM DISTÂNCIA DE ATÉ CINCO (5) METROS DA TOMADA DE ÁGUA, INCLUSIVE CONEXÕES E FIXAÇÃO DO TUBO COM ENCHIMENTO DO RASGO NA ALVENARIA/CONCRETO COM ARGAMASSA</t>
  </si>
  <si>
    <t xml:space="preserve"> 11.1.4 </t>
  </si>
  <si>
    <t xml:space="preserve"> CP-013 </t>
  </si>
  <si>
    <t>PONTO DE EMBUTIR PARA ÁGUA FRIA EM TUBO DE PVC RÍGIDO SOLDÁVEL, DN 25MM (3/4"), EMBUTIDO NA ALVENARIA COM DISTÂNCIA DE ATÉ CINCO (5) METROS DA TOMADA DE ÁGUA, INCLUSIVE CONEXÕES E FIXAÇÃO DO TUBO COM ENCHIMENTO DO RASGO NA ALVENARIA/CONCRETO COM ARGAMASSA</t>
  </si>
  <si>
    <t xml:space="preserve"> 11.1.5 </t>
  </si>
  <si>
    <t xml:space="preserve"> CP-015 </t>
  </si>
  <si>
    <t>PONTO DE EMBUTIR PARA ÁGUA FRIA EM TUBO DE PVC RÍGIDO SOLDÁVEL, DN 50MM (1 1/2"), EMBUTIDO NA ALVENARIA COM DISTÂNCIA DE ATÉ CINCO (5) METROS DA TOMADA DE ÁGUA, INCLUSIVE CONEXÕES E FIXAÇÃO DO TUBO COM ENCHIMENTO DO RASGO NA ALVENARIA/CONCRETO COM ARGAMASSA</t>
  </si>
  <si>
    <t xml:space="preserve"> 11.1.6 </t>
  </si>
  <si>
    <t xml:space="preserve"> ED-50225 </t>
  </si>
  <si>
    <t>PONTO DE EMBUTIR PARA ESGOTO EM TUBO PVC RÍGIDO, PBV - SÉRIE NORMAL, DN 100MM (4"), EMBUTIDO EM PISO COM DISTÂNCIA DE ATÉ CINCO (5) METROS DA RAMAL DE ESGOTO, INCLUSIVE CONEXÕES E FIXAÇÃO DO TUBO COM ENCHIMENTO DO RASGO NO CONCRETO COM ARGAMASSA</t>
  </si>
  <si>
    <t xml:space="preserve"> 11.1.7 </t>
  </si>
  <si>
    <t xml:space="preserve"> ED-50223 </t>
  </si>
  <si>
    <t>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t>
  </si>
  <si>
    <t xml:space="preserve"> 11.1.8 </t>
  </si>
  <si>
    <t xml:space="preserve"> ED-50224 </t>
  </si>
  <si>
    <t>PONTO DE EMBUTIR PARA ESGOTO EM TUBO PVC RÍGIDO, PBV - SÉRIE NORMAL, DN 50MM (2"), EMBUTIDO EM PISO COM DISTÂNCIA DE ATÉ CINCO (5) METROS DA RAMAL DE ESGOTO, EXCLUSIVE ESCAVAÇÃO, INCLUSIVE CONEXÕES E FIXAÇÃO DO TUBO COM ENCHIMENTO DO RASGO NO CONCRETO COM ARGAMASSA</t>
  </si>
  <si>
    <t xml:space="preserve"> 11.1.9 </t>
  </si>
  <si>
    <t xml:space="preserve"> ED-50019 </t>
  </si>
  <si>
    <t>FORNECIMENTO E ASSENTAMENTO DE TUBO PVC RÍGIDO SOLDÁVEL, ÁGUA FRIA, DN 25 MM (3/4") , INCLUSIVE CONEXÕES</t>
  </si>
  <si>
    <t xml:space="preserve"> 11.1.10 </t>
  </si>
  <si>
    <t xml:space="preserve"> ED-50022 </t>
  </si>
  <si>
    <t>FORNECIMENTO E ASSENTAMENTO DE TUBO PVC RÍGIDO SOLDÁVEL, ÁGUA FRIA, DN 50 MM (1.1/2"), INCLUSIVE CONEXÕES</t>
  </si>
  <si>
    <t xml:space="preserve"> 11.1.11 </t>
  </si>
  <si>
    <t xml:space="preserve"> ED-50027 </t>
  </si>
  <si>
    <t>FORNECIMENTO E ASSENTAMENTO DE TUBO PVC RÍGIDO, ESGOTO, PBV - SÉRIE NORMAL, DN 50 MM (2"), INCLUSIVE CONEXÕES</t>
  </si>
  <si>
    <t xml:space="preserve"> 11.1.12 </t>
  </si>
  <si>
    <t xml:space="preserve"> ED-50028 </t>
  </si>
  <si>
    <t>FORNECIMENTO E ASSENTAMENTO DE TUBO PVC RÍGIDO, ESGOTO, PBV - SÉRIE NORMAL, DN 75 MM (3"), INCLUSIVE CONEXÕES</t>
  </si>
  <si>
    <t xml:space="preserve"> 11.1.13 </t>
  </si>
  <si>
    <t xml:space="preserve"> ED-50029 </t>
  </si>
  <si>
    <t>FORNECIMENTO E ASSENTAMENTO DE TUBO PVC RÍGIDO, ESGOTO, PBV - SÉRIE NORMAL, DN 100 MM (4"), INCLUSIVE CONEXÕES</t>
  </si>
  <si>
    <t xml:space="preserve"> 11.1.14 </t>
  </si>
  <si>
    <t xml:space="preserve"> ED-8845 </t>
  </si>
  <si>
    <t>FORNECIMENTO E ASSENTAMENTO DE TUBO PVC RÍGIDO, VENTILAÇÃO, PBV - SÉRIE NORMAL, DN 50 MM (2"), INCLUSIVE CONEXÕES</t>
  </si>
  <si>
    <t xml:space="preserve"> 11.1.15 </t>
  </si>
  <si>
    <t xml:space="preserve"> ED-48670 </t>
  </si>
  <si>
    <t>FORNECIMENTO E ASSENTAMENTO DE TUBO PVC RÍGIDO, DRENAGEM/PLUVIAL, PBV - SÉRIE NORMAL, DN 150 MM (6"), INCLUSIVE CONEXÕES</t>
  </si>
  <si>
    <t xml:space="preserve"> 11.1.16 </t>
  </si>
  <si>
    <t xml:space="preserve"> 11.2 </t>
  </si>
  <si>
    <t>CAIXAS DE INSPEÇÃO/SIFONADA/GORDURA/AREIA</t>
  </si>
  <si>
    <t xml:space="preserve"> 11.2.1 </t>
  </si>
  <si>
    <t xml:space="preserve"> ED-50007 </t>
  </si>
  <si>
    <t>CAIXA SIFONADA EM PVC COM GRELHA QUADRADA150 X 150 X 50 MM</t>
  </si>
  <si>
    <t xml:space="preserve"> 11.2.2 </t>
  </si>
  <si>
    <t xml:space="preserve"> ED-49883 </t>
  </si>
  <si>
    <t>CAIXA DE ESGOTO DE INSPEÇÃO/PASSAGEM EM ALVENARIA (60X60X60CM), REVESTIMENTO EM ARGAMASSA COM ADITIVO IMPERMEABILIZANTE, COM TAMPA DE CONCRETO, INCLUSIVE ESCAVAÇÃO, REATERRO E TRANSPORTE E RETIRADA DO MATERIAL ESCAVADO (EM CAÇAMBA)</t>
  </si>
  <si>
    <t xml:space="preserve"> 11.2.3 </t>
  </si>
  <si>
    <t xml:space="preserve"> ED-49939 </t>
  </si>
  <si>
    <t>CAIXA DE GORDURA (CGE), CIRCULAR, EM CONCRETO PRÉ-MOLDADO, CAPACIDADE DE 31L, INCLUSIVE ESCAVAÇÃO, REATERRO, TRANSPORTE E RETIRADA DO MATERIAL ESCAVADO (EM CAÇAMBA)</t>
  </si>
  <si>
    <t xml:space="preserve"> 11.2.4 </t>
  </si>
  <si>
    <t xml:space="preserve"> ED-49913 </t>
  </si>
  <si>
    <t>CAIXA DE DRENAGEM (AREIA) DE INSPEÇÃO/PASSAGEM EM ALVENARIA (50X50X100CM), REVESTIMENTO EM ARGAMASSA COM ADITIVO IMPERMEABILIZANTE, COM TAMPA EM GRELHA, INCLUSIVE ESCAVAÇÃO, REATERRO E TRANSPORTE E RETIRADA DO MATERIAL ESCAVADO (EM CAÇAMBA)</t>
  </si>
  <si>
    <t xml:space="preserve"> 11.2.5 </t>
  </si>
  <si>
    <t xml:space="preserve"> ED-14725 </t>
  </si>
  <si>
    <t>CANALETA PARA DRENAGEM, EM CONCRETO COM FCK 15MPA, MOLDADA IN LOCO, SEÇÃO 30X20CM, FORMA EM CONTRA BARRANCO, COM GRELHA EM BARRA REDONDA DN 12,5MM (1/2") E REQUADRO EM BARRA REDONDA DN 20MM (3/4") COM UMA (1) DEMÃO DE FUNDO ANTICORROSIVO E DUAS (2) DEMÃOS DE PINTURA ESMALTE, INCLUSIVE ESCAVAÇÃO, REATERRO COM TRANSPORTE E RETIRADA DO MATERIAL ESCAVADO (EM CAÇAMBA)</t>
  </si>
  <si>
    <t xml:space="preserve"> 11.3 </t>
  </si>
  <si>
    <t>LOUÇAS E APARELHOS SANITÁRIOS</t>
  </si>
  <si>
    <t xml:space="preserve"> 11.3.1 </t>
  </si>
  <si>
    <t xml:space="preserve"> ED-50297 </t>
  </si>
  <si>
    <t>BACIA SANITÁRIA (VASO) DE LOUÇA COM CAIXA ACOPLADA, COR BRANCA, INCLUSIVE ACESSÓRIOS DE FIXAÇÃO/VEDAÇÃO, ENGATE FLEXÍVEL METÁLICO, FORNECIMENTO, INSTALAÇÃO E REJUNTAMENTO</t>
  </si>
  <si>
    <t xml:space="preserve"> 11.3.2 </t>
  </si>
  <si>
    <t xml:space="preserve"> ED-48156 </t>
  </si>
  <si>
    <t>ASSENTO BRANCO PARA VASO</t>
  </si>
  <si>
    <t xml:space="preserve"> 11.3.3 </t>
  </si>
  <si>
    <t xml:space="preserve"> ED-50301 </t>
  </si>
  <si>
    <t>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t>
  </si>
  <si>
    <t xml:space="preserve"> 11.3.4 </t>
  </si>
  <si>
    <t xml:space="preserve"> ED-50279 </t>
  </si>
  <si>
    <t>CUBA DE LOUÇA BRANCA DE EMBUTIR, FORMATO OVAL, INCLUSIVE VÁLVULA DE ESCOAMENTO DE METAL COM ACABAMENTO CROMADO, SIFÃO DE METAL TIPO COPO COM ACABAMENTO CROMADO, FORNECIMENTO E INSTALAÇÃO</t>
  </si>
  <si>
    <t xml:space="preserve"> 11.3.5 </t>
  </si>
  <si>
    <t xml:space="preserve"> ED-2552 </t>
  </si>
  <si>
    <t>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t>
  </si>
  <si>
    <t xml:space="preserve"> 11.3.6 </t>
  </si>
  <si>
    <t xml:space="preserve"> ED-50283 </t>
  </si>
  <si>
    <t>LAVATÓRIO DE LOUÇA BRANCA SEM COLUNA, TAMANHO MÉDIO, INCLUSIVE ACESSÓRIOS DE FIXAÇÃO, VÁLVULA DE ESCOAMENTO DE METAL COM ACABAMENTO CROMADO, SIFÃO DE METAL TIPO COPO COM ACABAMENTO CROMADO, FORNECIMENTO, INSTALAÇÃO E REJUNTAMENTO, EXCLUSIVE TORNEIRA E ENGATE FLEXÍVEL (ACESSÍVEL)</t>
  </si>
  <si>
    <t xml:space="preserve"> 11.3.7 </t>
  </si>
  <si>
    <t xml:space="preserve"> ED-50281 </t>
  </si>
  <si>
    <t>LAVATÓRIO DE LOUÇA BRANCA SEM COLUNA, TAMANHO PEQUENO, INCLUSIVE ACESSÓRIOS DE FIXAÇÃO, VÁLVULA DE ESCOAMENTO DE METAL COM ACABAMENTO CROMADO, SIFÃO DE METAL TIPO COPO COM ACABAMENTO CROMADO, FORNECIMENTO, INSTALAÇÃO E REJUNTAMENTO, EXCLUSIVE TORNEIRA E ENGATE FLEXÍVEL (CONSULTÓRIOS, SALAS)</t>
  </si>
  <si>
    <t xml:space="preserve"> 11.3.8 </t>
  </si>
  <si>
    <t xml:space="preserve"> ED-50290 </t>
  </si>
  <si>
    <t>TANQUE DE LOUÇA BRANCA COM COLUNA, CAPACIDADE 22 LITROS, INCLUSIVE ACESSÓRIOS DE FIXAÇÃO, VÁLVULA DE ESCOAMENTO DE METAL COM ACABAMENTO CROMADO, SIFÃO DE METAL TIPO COPO COM ACABAMENTO CROMADO, FORNECIMENTO, INSTALAÇÃO E REJUNTAMENTO, EXCLUSIVE TORNEIRA</t>
  </si>
  <si>
    <t xml:space="preserve"> 11.3.9 </t>
  </si>
  <si>
    <t xml:space="preserve"> ED-48343 </t>
  </si>
  <si>
    <t>BANCADA EM GRANITO CINZA ANDORINHA E = 3 CM, APOIADA EM CONSOLE DE METALON 20 X 30 MM</t>
  </si>
  <si>
    <t xml:space="preserve"> 11.3.10 </t>
  </si>
  <si>
    <t xml:space="preserve"> ED-21694 </t>
  </si>
  <si>
    <t>GRANITO, COR CINZA ANDORINHA, ESP. 2CM, ACABAMENTO POLIDO, INCLUSIVE CORTE (FABRICAÇÃO) RODABANCA</t>
  </si>
  <si>
    <t xml:space="preserve"> 11.4 </t>
  </si>
  <si>
    <t>METAIS, ACESSÓRIOS E EQUIPAMENTOS</t>
  </si>
  <si>
    <t xml:space="preserve"> 11.4.1 </t>
  </si>
  <si>
    <t xml:space="preserve"> ED-48169 </t>
  </si>
  <si>
    <t>BEBEDOURO GEMINADO MG-F 80 INOX</t>
  </si>
  <si>
    <t xml:space="preserve"> 11.4.2 </t>
  </si>
  <si>
    <t xml:space="preserve"> ED-48188 </t>
  </si>
  <si>
    <t>SABONETEIRA PLASTICA TIPO DISPENSER PARA SABONETE LIQUIDO COM RESERVATORIO 800 ML</t>
  </si>
  <si>
    <t xml:space="preserve"> 11.4.3 </t>
  </si>
  <si>
    <t xml:space="preserve"> ED-48182 </t>
  </si>
  <si>
    <t>DISPENSER EM PLÁSTICO PARA PAPEL TOALHA 2 OU 3 FOLHAS</t>
  </si>
  <si>
    <t xml:space="preserve"> 11.4.4 </t>
  </si>
  <si>
    <t xml:space="preserve"> ED-48181 </t>
  </si>
  <si>
    <t>PAPELEIRA METÁLICA CROMADA, INCLUSIVE FIXAÇÃO</t>
  </si>
  <si>
    <t xml:space="preserve"> 11.4.5 </t>
  </si>
  <si>
    <t xml:space="preserve"> ED-48158 </t>
  </si>
  <si>
    <t>BANCO ARTICULADO EM AÇO INOX COM CANTOS ARREDONDADOS, PROFUNDIDADE MÍNIMA DE 0,45 M E COMPRIMENTO MÍNIMO DE 0,70 M, CONFORME NBR 9050</t>
  </si>
  <si>
    <t xml:space="preserve"> 11.4.6 </t>
  </si>
  <si>
    <t xml:space="preserve"> 190213 </t>
  </si>
  <si>
    <t>CUBA ACO INOX  RETANGULAR 50x40x20cm SQUARE 540 SINK - CONFORME ESPECIFICAÇÃO</t>
  </si>
  <si>
    <t xml:space="preserve"> 11.4.7 </t>
  </si>
  <si>
    <t xml:space="preserve"> ED-50277 </t>
  </si>
  <si>
    <t>CUBA EM AÇO INOXIDÁVEL DE EMBUTIR, AISI 304, APLICAÇÃO PARA PIA (465X330X115MM), NÚMERO 1, ASSENTAMENTO EM BANCADA, INCLUSIVE VÁLVULA DE ESCOAMENTO DE METAL COM ACABAMENTO CROMADO, SIFÃO DE METAL TIPO COPO COM ACABAMENTO CROMADO, FORNECIMENTO E INSTALAÇÃO - CONFORME ESPECIFICAÇÃO</t>
  </si>
  <si>
    <t xml:space="preserve"> 11.4.8 </t>
  </si>
  <si>
    <t xml:space="preserve"> CP-48444 </t>
  </si>
  <si>
    <t>CHUVEIRO ELÉTRICO ACESSÍVEL 220V, POTÊNCIA 6500W, FORNECIMENTO E INSTALAÇÃO</t>
  </si>
  <si>
    <t xml:space="preserve"> 11.4.9 </t>
  </si>
  <si>
    <t xml:space="preserve"> ED-16344 </t>
  </si>
  <si>
    <t>CHUVEIRO ELÉTRICO BRANCO, TENSÃO 127V/220V, POTÊNCIA 4600W/5500W, INCLUSIVE BRAÇO, FORNECIMENTO E INSTALAÇÃO</t>
  </si>
  <si>
    <t xml:space="preserve"> 11.4.10 </t>
  </si>
  <si>
    <t xml:space="preserve"> ED-50316 </t>
  </si>
  <si>
    <t>DUCHA HIGIÊNICA COM REGISTRO PARA CONTROLE DE FLUXO DE ÁGUA, DIÂMETRO 1/2" (20MM), INCLUSIVE FORNECIMENTO E INSTALAÇÃO</t>
  </si>
  <si>
    <t xml:space="preserve"> 11.4.11 </t>
  </si>
  <si>
    <t xml:space="preserve"> ED-50329 </t>
  </si>
  <si>
    <t>TORNEIRA METÁLICA PARA LAVATÓRIO, FECHAMENTO AUTOMÁTICO, ACABAMENTO CROMADO, COM AREJADOR, APLICAÇÃO DE MESA, CONFORME PROJETO, FORNECIMENTO E INSTALAÇÃO - CONFORME ESPECIFICAÇÃO</t>
  </si>
  <si>
    <t xml:space="preserve"> 11.4.12 </t>
  </si>
  <si>
    <t xml:space="preserve"> 202347 </t>
  </si>
  <si>
    <t>TORNEIRA ALAVANCA PARA PCD AUTOMATICA NBR9050 - CONFORME ESPECIFICAÇÃO</t>
  </si>
  <si>
    <t xml:space="preserve"> 11.4.13 </t>
  </si>
  <si>
    <t xml:space="preserve"> ED-50324 </t>
  </si>
  <si>
    <t>TORNEIRA METÁLICA PARA PIA, BICA MÓVEL, ABERTURA 1/4 DE VOLTA, ACABAMENTO CROMADO, COM AREJADOR, APLICAÇÃO DE MESA, INCLUSIVE ENGATE FLEXÍVEL METÁLICO, FORNECIMENTO E INSTALAÇÃO - CONFORME ESPECIFICAÇÃO</t>
  </si>
  <si>
    <t xml:space="preserve"> 11.4.14 </t>
  </si>
  <si>
    <t xml:space="preserve"> ED-50323 </t>
  </si>
  <si>
    <t>TORNEIRA METÁLICA PARA IRRIGAÇÃO/JARDIM, ACABAMENTO CROMADO, APLICAÇÃO DE PAREDE, INCLUSIVE FORNECIMENTO E INSTALAÇÃO</t>
  </si>
  <si>
    <t xml:space="preserve"> 11.4.15 </t>
  </si>
  <si>
    <t xml:space="preserve"> ED-22902 </t>
  </si>
  <si>
    <t>TORNEIRA METÁLICA PARA TANQUE, ACABAMENTO CROMADO, COM AREJADOR, INCLUSIVE FORNECIMENTO E INSTALAÇÃO - CONFORME ESPECIFICAÇÃO</t>
  </si>
  <si>
    <t xml:space="preserve"> 11.4.16 </t>
  </si>
  <si>
    <t xml:space="preserve"> ED-22766 </t>
  </si>
  <si>
    <t>TORNEIRA METÁLICA HOSPITALAR, ABERTURA ALAVANCA 1/4 DE VOLTA, ACABAMENTO CROMADO, COM AREJADOR, APLICAÇÃO DE MESA, INCLUSIVE ENGATE FLEXÍVEL METÁLICO, INCLUSIVE FORNECIMENTO E INSTALAÇÃO - CONFORME ESPECIFICAÇÃO</t>
  </si>
  <si>
    <t xml:space="preserve"> 11.4.17 </t>
  </si>
  <si>
    <t xml:space="preserve"> ED-49965 </t>
  </si>
  <si>
    <t>REGISTRO DE PRESSÃO, TIPO BASE, ROSCÁVEL 3/4" (PARA TUBO SOLDÁVEL OU PPR DN 25MM/CPVC DN 22MM), INCLUSIVE ACABAMENTO (PADRÃO MÉDIO) E CANOPLA CROMADOS</t>
  </si>
  <si>
    <t xml:space="preserve"> 11.4.18 </t>
  </si>
  <si>
    <t xml:space="preserve"> ED-49989 </t>
  </si>
  <si>
    <t>REGISTRO DE GAVETA, TIPO BASE, ROSCÁVEL 3/4" (PARA TUBO SOLDÁVEL OU PPR DN 25MM/CPVC DN 22MM), INCLUSIVE ACABAMENTO (PADRÃO MÉDIO) E CANOPLA CROMADO</t>
  </si>
  <si>
    <t xml:space="preserve"> 11.4.19 </t>
  </si>
  <si>
    <t xml:space="preserve"> ED-9133 </t>
  </si>
  <si>
    <t>VÁLVULA DE DESCARGA COM REGISTRO INTERNO, ACIONAMENTO DUPLO, DN 1.1/2" (50MM), INCLUSIVE ACABAMENTO DA VÁLVULA (EXPURGO)</t>
  </si>
  <si>
    <t xml:space="preserve"> 11.4.20 </t>
  </si>
  <si>
    <t xml:space="preserve"> CP-039 </t>
  </si>
  <si>
    <t>CAIXA D´ÁGUA DE POLIETILENO, CAPACIDADE DE 3000L, INCLUSIVE TAMPA, TORNEIRA DE BOIA, EXTRAVASOR, TUBO DE LIMPEZA E ACESSÓRIOS, EXCLUSIVE TUBULAÇÃO DE ENTRADA/SAÍDA DE ÁGUA</t>
  </si>
  <si>
    <t xml:space="preserve"> 11.4.21 </t>
  </si>
  <si>
    <t xml:space="preserve"> ED-50000 </t>
  </si>
  <si>
    <t>REGISTRO DE ESFERA, TIPO PVC SOLDÁVEL DN 25MM (3/4"), INCLUSIVE VOLANTE PARA ACIONAMENTO</t>
  </si>
  <si>
    <t xml:space="preserve"> 11.4.22 </t>
  </si>
  <si>
    <t xml:space="preserve"> ED-50003 </t>
  </si>
  <si>
    <t>REGISTRO DE ESFERA, TIPO PVC SOLDÁVEL DN 50MM (1.1/2"), INCLUSIVE VOLANTE PARA ACIONAMENTO</t>
  </si>
  <si>
    <t xml:space="preserve"> 11.4.23 </t>
  </si>
  <si>
    <t xml:space="preserve"> ED-50358 </t>
  </si>
  <si>
    <t>VÁLVULA DE RETENÇÃO HORIZONTAL OU VERTICAL, Ø 100 MM (4")</t>
  </si>
  <si>
    <t xml:space="preserve"> 11.4.24 </t>
  </si>
  <si>
    <t xml:space="preserve"> ED-48164 </t>
  </si>
  <si>
    <t>BARRA DE APOIO EM AÇO INOX POLIDO RETA, DN 1.1/4" (31,75MM), PARA ACESSIBILIDADE (PMR/PCR), COMPRIMENTO 70CM, INSTALADO EM PAREDE, INCLUSIVE FORNECIMENTO, INSTALAÇÃO E ACESSÓRIOS PARA FIXAÇÃO</t>
  </si>
  <si>
    <t xml:space="preserve"> 11.4.25 </t>
  </si>
  <si>
    <t xml:space="preserve"> ED-48160 </t>
  </si>
  <si>
    <t>BARRA DE APOIO EM AÇO INOX POLIDO RETA, DN 1.1/4" (31,75MM), PARA ACESSIBILIDADE (PMR/PCR), COMPRIMENTO 80CM, INSTALADO EM PAREDE, INCLUSIVE FORNECIMENTO, INSTALAÇÃO E ACESSÓRIOS PARA FIXAÇÃO</t>
  </si>
  <si>
    <t xml:space="preserve"> 11.4.26 </t>
  </si>
  <si>
    <t xml:space="preserve"> 13116 </t>
  </si>
  <si>
    <t>BARRA DE APOIO, PARA LAVATÓRIO,FIXA, CONSTITUIDA DE BARRA LATERAL EM "U", EM AÇO INOX,  D=1 1/4", JACKWAL OU SIMILAR</t>
  </si>
  <si>
    <t xml:space="preserve"> 11.4.27 </t>
  </si>
  <si>
    <t xml:space="preserve"> CP-48445 </t>
  </si>
  <si>
    <t>EXPURGO HOSPITALAR EM AÇO INOX AISI 304, COM SIFÃO  ESPESSURA 0,8MM, ACABAMENTO ESCOVADO.</t>
  </si>
  <si>
    <t xml:space="preserve"> 11.5 </t>
  </si>
  <si>
    <t>REAPROVEITAMENTO DE ÁGUA PLUVIAL</t>
  </si>
  <si>
    <t xml:space="preserve"> 11.5.1 </t>
  </si>
  <si>
    <t xml:space="preserve"> ED-49937 </t>
  </si>
  <si>
    <t>CAIXA D´ÁGUA DE POLIETILENO, CAPACIDADE DE 1.500L, INCLUSIVE TAMPA, TORNEIRA DE BOIA, EXTRAVASOR, TUBO DE LIMPEZA E ACESSÓRIOS, EXCLUSIVE TUBULAÇÃO DE ENTRADA/SAÍDA DE ÁGUA</t>
  </si>
  <si>
    <t xml:space="preserve"> 11.5.2 </t>
  </si>
  <si>
    <t xml:space="preserve"> ED-50354 </t>
  </si>
  <si>
    <t>VÁLVULA DE RETENÇÃO HORIZONTAL OU VERTICAL, Ø 25 MM (1")</t>
  </si>
  <si>
    <t xml:space="preserve"> 11.5.3 </t>
  </si>
  <si>
    <t xml:space="preserve"> 97462 </t>
  </si>
  <si>
    <t>LUVA COM REDUÇÃO, EM AÇO, CONEXÃO SOLDADA, DN 25 X 20 MM (1  X 3/4"), INSTALADO EM REDE DE ALIMENTAÇÃO PARA HIDRANTE - FORNECIMENTO E INSTALAÇÃO. AF_10/2020</t>
  </si>
  <si>
    <t xml:space="preserve"> 11.5.4 </t>
  </si>
  <si>
    <t xml:space="preserve"> CP-007 </t>
  </si>
  <si>
    <t>FILTRO VOLUMETRICO MODELO VF1</t>
  </si>
  <si>
    <t xml:space="preserve"> 11.5.5 </t>
  </si>
  <si>
    <t xml:space="preserve"> CP-008 </t>
  </si>
  <si>
    <t>FREIO D'ÁGUA Ø100</t>
  </si>
  <si>
    <t xml:space="preserve"> 11.5.6 </t>
  </si>
  <si>
    <t xml:space="preserve"> CP-009 </t>
  </si>
  <si>
    <t>SIFÃO LADRÃO Ø100</t>
  </si>
  <si>
    <t xml:space="preserve"> 11.5.7 </t>
  </si>
  <si>
    <t xml:space="preserve"> CP-010 </t>
  </si>
  <si>
    <t>SISTEMA AUTOMÁTICO DE REALIMENTAÇÃO 3/4" CONTENDO BÓIA AUTOMÁTICA DE NÍVEL</t>
  </si>
  <si>
    <t xml:space="preserve"> 11.5.8 </t>
  </si>
  <si>
    <t xml:space="preserve"> CP-011 </t>
  </si>
  <si>
    <t>CONJUNTO FLUTUANTE DE SUCÇÃO Ø 1"</t>
  </si>
  <si>
    <t xml:space="preserve"> 11.5.9 </t>
  </si>
  <si>
    <t xml:space="preserve"> CP-012 </t>
  </si>
  <si>
    <t>PRESSURIZADOR  (SILENCIOSO)  AUTOMÁTICO  COM  PRESSOSTATO,  POTENCIA  0,5HP  - 19mca 2.000 l/h</t>
  </si>
  <si>
    <t xml:space="preserve"> 11.5.10 </t>
  </si>
  <si>
    <t xml:space="preserve"> ED-49994 </t>
  </si>
  <si>
    <t>REGISTRO DE GAVETA, TIPO BASE, ROSCÁVEL 1.1/4" (PARA TUBO SOLDÁVEL OU PPR DN 40MM/CPVC DN 35MM), INCLUSIVE ACABAMENTO (PADRÃO POPULAR) E CANOPLA CROMADOS</t>
  </si>
  <si>
    <t xml:space="preserve"> 11.5.11 </t>
  </si>
  <si>
    <t xml:space="preserve"> 11.5.12 </t>
  </si>
  <si>
    <t xml:space="preserve"> ED-49974 </t>
  </si>
  <si>
    <t>REGISTRO DE GAVETA, TIPO BRUTO, ROSCÁVEL 1" (PARA TUBO SOLDÁVEL OU PPR DN 32MM/CPVC DN 28MM), INCLUSIVE VOLANTE PARA ACIONAMENTO</t>
  </si>
  <si>
    <t xml:space="preserve"> 11.5.13 </t>
  </si>
  <si>
    <t xml:space="preserve"> ED-50668 </t>
  </si>
  <si>
    <t>CONDUTOR DE AP DO TELHADO EM TUBO PVC ESGOTO, INCLUSIVE CONEXÕES E SUPORTES, 100 MM</t>
  </si>
  <si>
    <t xml:space="preserve"> 11.5.14 </t>
  </si>
  <si>
    <t xml:space="preserve"> ED-48669 </t>
  </si>
  <si>
    <t>FORNECIMENTO E ASSENTAMENTO DE TUBO PVC RÍGIDO, DRENAGEM/PLUVIAL, PBV - SÉRIE NORMAL, DN 100 MM (4"), INCLUSIVE CONEXÕES</t>
  </si>
  <si>
    <t xml:space="preserve"> 11.5.15 </t>
  </si>
  <si>
    <t xml:space="preserve"> ED-49962 </t>
  </si>
  <si>
    <t>RALO SEMI- HEMISFÉRICO TIPO ABACAXI D = 100 MM</t>
  </si>
  <si>
    <t xml:space="preserve"> 12 </t>
  </si>
  <si>
    <t>PCIP</t>
  </si>
  <si>
    <t xml:space="preserve"> 12.1 </t>
  </si>
  <si>
    <t xml:space="preserve"> ED-22698 </t>
  </si>
  <si>
    <t>ABRIGO EM CHAPA DE AÇO CARBONO DE SOBREPOR, PINTADO DE VERMELHO NAS DIMENSÕES (75X30X25)CM COM UMA PORTA COM VIDRO TRANSPARENTE COM A INSCRIÇÃO "INCÊNDIO", PARA EXTINTOR, FORNECIMENTO E INSTALAÇÃO, EXCLUSIVE EXTINTOR</t>
  </si>
  <si>
    <t xml:space="preserve"> 12.2 </t>
  </si>
  <si>
    <t xml:space="preserve"> ED-50193 </t>
  </si>
  <si>
    <t>EXTINTOR DE INCÊNDIO TIPO PÓ QUÍMICO 2-A:20-B:C, CAPACIDADE 6 KG</t>
  </si>
  <si>
    <t xml:space="preserve"> 12.3 </t>
  </si>
  <si>
    <t xml:space="preserve"> ED-26993 </t>
  </si>
  <si>
    <t>LUMINÁRIA DE EMERGÊNCIA AUTÔNOMA, TIPO LED COM DOIS FARÓIS, POTÊNCIA TOTAL DE 8W, FORNECIMENTO E INSTALAÇÃO</t>
  </si>
  <si>
    <t xml:space="preserve"> 12.4 </t>
  </si>
  <si>
    <t xml:space="preserve"> ED-50201 </t>
  </si>
  <si>
    <t>PLACA FOTOLUMINESCENTE "S2" OU "S3"- 380 X 190 MM (SAÍDA - DIREITA)</t>
  </si>
  <si>
    <t xml:space="preserve"> 12.5 </t>
  </si>
  <si>
    <t xml:space="preserve"> ED-50199 </t>
  </si>
  <si>
    <t>PLACA FOTOLUMINESCENTE "E5" - 300 X 300 MM</t>
  </si>
  <si>
    <t xml:space="preserve"> 13 </t>
  </si>
  <si>
    <t>REDE DE AR COMPRIMIDO</t>
  </si>
  <si>
    <t xml:space="preserve"> 13.1 </t>
  </si>
  <si>
    <t xml:space="preserve"> ED-50087 </t>
  </si>
  <si>
    <t>FORNECIMENTO E ASSENTAMENTO DE TUBO DE COBRE CLASSE "A" SEM COSTURA SOLDÁVEL, INCLUSIVE CONEXÕES E SUPORTES, D = 1/2"</t>
  </si>
  <si>
    <t xml:space="preserve"> 13.2 </t>
  </si>
  <si>
    <t xml:space="preserve"> ED-48274 </t>
  </si>
  <si>
    <t>VÁLVULA DE ESFERA EM LATÃO, DIÂMETRO DE 1/2" NPT</t>
  </si>
  <si>
    <t xml:space="preserve"> 13.3 </t>
  </si>
  <si>
    <t xml:space="preserve"> CP-017 </t>
  </si>
  <si>
    <t>POSTO DE CONSUMO COMPLETO OXIGÊMIO/VÁCUO</t>
  </si>
  <si>
    <t xml:space="preserve"> 13.4 </t>
  </si>
  <si>
    <t xml:space="preserve"> CP-018 </t>
  </si>
  <si>
    <t>REGULADOR PRESSÃO ALIANÇA 76506/3 ENTRA 1/8" - 7KG/H - EST. ÚNICO</t>
  </si>
  <si>
    <t xml:space="preserve"> 13.5 </t>
  </si>
  <si>
    <t xml:space="preserve"> ED-48251 </t>
  </si>
  <si>
    <t>COMPRESSOR SL/100 - 120PSI -8,3 BAR 100 LIBRAS</t>
  </si>
  <si>
    <t xml:space="preserve"> 14 </t>
  </si>
  <si>
    <t>CLIMATIZAÇÃO</t>
  </si>
  <si>
    <t xml:space="preserve"> 14.1 </t>
  </si>
  <si>
    <t xml:space="preserve"> 00039664 </t>
  </si>
  <si>
    <t>TUBO DE COBRE FLEXIVEL, D = 3/8 ", E = 0,79 MM, PARA AR-CONDICIONADO/ INSTALACOES GAS RESIDENCIAIS E COMERCIAIS</t>
  </si>
  <si>
    <t xml:space="preserve"> 14.2 </t>
  </si>
  <si>
    <t xml:space="preserve"> ED-50079 </t>
  </si>
  <si>
    <t>FORNECIMENTO E ASSENTAMENTO DE TUBO PVC RÍGIDO ROSCÁVEL, ÁGUA FRIA, DN 3/4" (25 MM), INCLUSIVE CONEXÕES</t>
  </si>
  <si>
    <t xml:space="preserve"> 14.3 </t>
  </si>
  <si>
    <t xml:space="preserve"> 070233 </t>
  </si>
  <si>
    <t>VENTOKIT 80 BIVOLT</t>
  </si>
  <si>
    <t xml:space="preserve"> 14.4 </t>
  </si>
  <si>
    <t xml:space="preserve"> 070473 </t>
  </si>
  <si>
    <t>DUTO ALUMINIZADO FLEXIVEL 100mm 4""</t>
  </si>
  <si>
    <t xml:space="preserve"> 14.5 </t>
  </si>
  <si>
    <t xml:space="preserve"> IP-048 </t>
  </si>
  <si>
    <t>MANGUEIRA PVC FLEXIVEL DRENO AR CONDICIONADO</t>
  </si>
  <si>
    <t xml:space="preserve"> 15 </t>
  </si>
  <si>
    <t>COMUNICAÇÃO VISUAL</t>
  </si>
  <si>
    <t xml:space="preserve"> 15.1 </t>
  </si>
  <si>
    <t>PLACA EM CHAPA DE AÇO ESCOVADO  E = 1 MM (15X40)</t>
  </si>
  <si>
    <t xml:space="preserve"> 15.2 </t>
  </si>
  <si>
    <t>LETRA CAIXA ACM CONFORME PROJETO (ORÇAMENTO DE ACORDO COM O NOME DA UBS)</t>
  </si>
  <si>
    <t xml:space="preserve"> 16 </t>
  </si>
  <si>
    <t>CFTV</t>
  </si>
  <si>
    <t xml:space="preserve"> 16.1 </t>
  </si>
  <si>
    <t xml:space="preserve"> 16.2 </t>
  </si>
  <si>
    <t>CONDULETE DE ALUMÍNIO, TIPO "C" OU "LB" OU "LL" OU "LR", DIÂMETRO DE SAÍDA 1" (25MM), EXCLUSIVE INSTALAÇÃO, MÓDULO E PLACA (FORNECIMENTO)</t>
  </si>
  <si>
    <t xml:space="preserve"> 16.3 </t>
  </si>
  <si>
    <t xml:space="preserve"> 16.4 </t>
  </si>
  <si>
    <t xml:space="preserve"> ED-48363 </t>
  </si>
  <si>
    <t>CABO COAXIAL RG-59-75 OHMS</t>
  </si>
  <si>
    <t xml:space="preserve"> 16.5 </t>
  </si>
  <si>
    <t xml:space="preserve"> 068061 </t>
  </si>
  <si>
    <t>REDE DE FIOS E CABOS PARA SONORIZACAO</t>
  </si>
  <si>
    <t xml:space="preserve"> 17 </t>
  </si>
  <si>
    <t>MOBILIÁRIO</t>
  </si>
  <si>
    <t xml:space="preserve"> 17.1 </t>
  </si>
  <si>
    <t>BALCÃO DA RECEPÇÃO - CONFORME PROJETO</t>
  </si>
  <si>
    <t xml:space="preserve"> 17.1.1 </t>
  </si>
  <si>
    <t xml:space="preserve"> 17.1.2 </t>
  </si>
  <si>
    <t xml:space="preserve"> ED-48233 </t>
  </si>
  <si>
    <t>ALVENARIA DE VEDAÇÃO COM TIJOLO CERÂMICO FURADO, ESP. 19CM, PARA REVESTIMENTO, INCLUSIVE ARGAMASSA PARA ASSENTAMENTO</t>
  </si>
  <si>
    <t xml:space="preserve"> 17.1.3 </t>
  </si>
  <si>
    <t xml:space="preserve"> ED-50730 </t>
  </si>
  <si>
    <t>CHAPISCO COM ARGAMASSA, TRAÇO 1:2:3 (CIMENTO, AREIA E PEDRISCO), APLICADO COM COLHER, ESP. 5MM, PREPARO MECÂNICO</t>
  </si>
  <si>
    <t xml:space="preserve"> 17.1.4 </t>
  </si>
  <si>
    <t xml:space="preserve"> 17.1.5 </t>
  </si>
  <si>
    <t xml:space="preserve"> 17.1.6 </t>
  </si>
  <si>
    <t xml:space="preserve"> ED-50754 </t>
  </si>
  <si>
    <t>REVESTIMENTO COM PORCELANATO APLICADO EM PISO, ACABAMENTO POLÍDO, AMBIENTE INTERNO, PADRÃO EXTRA, BORDA RETIFICADA, DIMENSÃO DA PEÇA (60X60CM), ASSENTAMENTO COM ARGAMASSA INDUSTRIALIZADA, INCLUSIVE REJUNTAMENTO</t>
  </si>
  <si>
    <t xml:space="preserve"> 17.1.7 </t>
  </si>
  <si>
    <t xml:space="preserve"> ED-21575 </t>
  </si>
  <si>
    <t>BANCADA EM GRANITO, COR CINZA ANDORINHA, ESP. 2CM, ACABAMENTO POLIDO, EXCLUSIVE RODABANCADA, TESTEIRA E FURO EM BACANDA, INCLUSIVE POLIMENTO DE ESPESSURA E CORTE/COLAGEM EM MEIA ESQUADRIA (FABRICAÇÃO)</t>
  </si>
  <si>
    <t xml:space="preserve"> 17.1.8 </t>
  </si>
  <si>
    <t>REVESTIMENTO EM MDF - Conforme projeto</t>
  </si>
  <si>
    <t xml:space="preserve"> 18 </t>
  </si>
  <si>
    <t>DIVERSOS E LIMPEZA</t>
  </si>
  <si>
    <t xml:space="preserve"> 18.1 </t>
  </si>
  <si>
    <t>DIVERSOS</t>
  </si>
  <si>
    <t xml:space="preserve"> 18.2 </t>
  </si>
  <si>
    <t xml:space="preserve"> ED-51150 </t>
  </si>
  <si>
    <t>ESPELHO CRISTAL, DIMENSÃO (60X90)CM, COM ESP. 4MM, EM ACABAMENTO LAPIDADO, INCLUSIVE FIXAÇÃO COM PARAFUSO TIPO FINESSON, FORNECIMENTO E INSTALAÇÃO</t>
  </si>
  <si>
    <t xml:space="preserve"> 18.3 </t>
  </si>
  <si>
    <t xml:space="preserve"> ED-15448 </t>
  </si>
  <si>
    <t>BANCO EM CONCRETO APARENTE, TIPO-2, PADRÃO SEE-MG, SEM ENCOSTO, POLIDO COM ACABAMENTO EM VERNIZ, ESP. 5CM, COMPRIMENTO 150CM, LARGURA 40CM, ALTURA 45CM, INCLUSIVE CORTE NO PISO PARA FIXAÇÃO COM CONCRETO NÃO ESTRUTURAL, PREPARADO EM OBRA COM BETONEIRA, COM FCK 15 MPA</t>
  </si>
  <si>
    <t xml:space="preserve"> 18.4 </t>
  </si>
  <si>
    <t xml:space="preserve"> ED-50437 </t>
  </si>
  <si>
    <t>PLANTIO DE GRAMA ESMERALDA EM PLACAS, INCLUSIVE TERRA VEGETAL E CONSERVAÇÃO POR TRINTA (30) DIAS</t>
  </si>
  <si>
    <t xml:space="preserve"> 18.5 </t>
  </si>
  <si>
    <t xml:space="preserve"> 10084 </t>
  </si>
  <si>
    <t xml:space="preserve"> 18.6 </t>
  </si>
  <si>
    <t xml:space="preserve"> ED-50266 </t>
  </si>
  <si>
    <t>LIMPEZA FINAL PARA ENTREGA DA OBRA</t>
  </si>
  <si>
    <t xml:space="preserve"> 18.7 </t>
  </si>
  <si>
    <t xml:space="preserve"> ED-51125 </t>
  </si>
  <si>
    <t>TRANSPORTE DE MATERIAL DEMOLIDO EM CAÇAMBA, EXCLUSIVE CARGA MANUAL OU MECÂNICA</t>
  </si>
  <si>
    <t xml:space="preserve"> 19 </t>
  </si>
  <si>
    <t>ADMINISTRAÇÃO LOCAL</t>
  </si>
  <si>
    <t xml:space="preserve"> 19.1 </t>
  </si>
  <si>
    <t>ADMINISTRAÇÃO LOCAL 6% DO VALOR TOTAL DA OBRA</t>
  </si>
  <si>
    <t>TOTAL</t>
  </si>
  <si>
    <t>'</t>
  </si>
  <si>
    <t>ED-51105</t>
  </si>
  <si>
    <t>M3</t>
  </si>
  <si>
    <t>CRONOGRAMA FÍSICO-FINANCEIRO</t>
  </si>
  <si>
    <t>ITEM</t>
  </si>
  <si>
    <t>CÓDIGO</t>
  </si>
  <si>
    <t>ETAPAS/DESCRIÇÃO</t>
  </si>
  <si>
    <t>FÍSICO/ FINANCEIRO</t>
  </si>
  <si>
    <t>TOTAL  ETAPAS</t>
  </si>
  <si>
    <t>MÊS 1</t>
  </si>
  <si>
    <t>MÊS 2</t>
  </si>
  <si>
    <t>MÊS 3</t>
  </si>
  <si>
    <t>MÊS 4</t>
  </si>
  <si>
    <t>MÊS 5</t>
  </si>
  <si>
    <t>MÊS 6</t>
  </si>
  <si>
    <t>Físico %</t>
  </si>
  <si>
    <t>Financeiro</t>
  </si>
  <si>
    <t xml:space="preserve"> </t>
  </si>
  <si>
    <t>Observações:</t>
  </si>
  <si>
    <t>Assinatura do Prefeito</t>
  </si>
  <si>
    <t>3.2</t>
  </si>
  <si>
    <t>3.1.1</t>
  </si>
  <si>
    <t>3.1.2</t>
  </si>
  <si>
    <t>3.1.3</t>
  </si>
  <si>
    <t>3.1.4</t>
  </si>
  <si>
    <t>3.1.5</t>
  </si>
  <si>
    <t>3.2.1</t>
  </si>
  <si>
    <t>3.2.2</t>
  </si>
  <si>
    <t>3.2.3</t>
  </si>
  <si>
    <t>3.2.4</t>
  </si>
  <si>
    <t>3.2.5</t>
  </si>
  <si>
    <t>3.2.6</t>
  </si>
  <si>
    <t>3.2.7</t>
  </si>
  <si>
    <t>3.3</t>
  </si>
  <si>
    <t>3.3.1</t>
  </si>
  <si>
    <t>3.3.2</t>
  </si>
  <si>
    <t>3.3.3</t>
  </si>
  <si>
    <t>3.3.4</t>
  </si>
  <si>
    <t>3.3.5</t>
  </si>
  <si>
    <t>OBRA:  UBS PADRÃO SES TIPO I ALVENARIA</t>
  </si>
  <si>
    <t>ESCAVAÇÃO MECÂNICA EM MATERIAL DE 1ª CATEGORIA, INCLUSIVE CARGA EM CAMINHÃO, EXCLUSIVE TRANSPORTE E DESCARGA. (corte em terreno conforme levantamento topográfico)</t>
  </si>
  <si>
    <t>REATERRO MANUAL DE VALA. (valas de tubulação de esgoto e pluvial)</t>
  </si>
  <si>
    <t>FORMA E DESFORMA DE COMPENSADO RESINADO, ESP. 12MM, REAPROVEITAMENTO (3X), EXCLUSIVE ESCORAMENTO. (pilares e vigas do arrimo)</t>
  </si>
  <si>
    <t>ED-48219</t>
  </si>
  <si>
    <t>3.2.8</t>
  </si>
  <si>
    <t>3.2.9</t>
  </si>
  <si>
    <t>ALVENARIA DE BLOCO DE CONCRETO CHEIO SEM ARMAÇÃO, EM
CONCRETO COM FCK DE 20MPA , ESP. 14CM, PARA
REVESTIMENTO, INCLUSIVE ARGAMASSA PARA ASSENTAMENTO (
DETALHE D - CADERNO SEDS). (muro de arrimo)</t>
  </si>
  <si>
    <r>
      <t xml:space="preserve">ESCADA MARINHEIRO COM GUARDA-CORPO, L=45CM, EXECUTADA EM BARRAS CHATA GALVANIZADA 1 1/4" X 5/16", E GUARDA CORPO D=65CM EM BARRA CHATA GALV.D=1"X1/8", SENDO DEGRAUS EM BARRA RED. D=5/8", ESPAÇADOS DE 30CM, INCLUSIVE LIXAMENTO E PINTURA, CONF.PROJETO </t>
    </r>
    <r>
      <rPr>
        <sz val="10"/>
        <color theme="1"/>
        <rFont val="Arial"/>
        <family val="2"/>
      </rPr>
      <t>(SUBSTITUIDO ORSE-09713)</t>
    </r>
  </si>
  <si>
    <t>ESCAVAÇÃO MANUAL DE VALA COM PROFUNDIDADE MENOR OU IGUAL A 1,5M. (blocos de coroamento, vigas baldrame, arrimo e valas para tubulação de esgoto e pluvial)</t>
  </si>
  <si>
    <t>CORTE, DOBRA E MONTAGEM DE AÇO CA-50/60. (estacas, blocos de coroamento, esperas, vigas baldrame e muro de arrimo)</t>
  </si>
  <si>
    <t>FORNECIMENTO DE CONCRETO ESTRUTURAL, USINADO BOMBEADO, COM FCK 25 MPA, INCLUSIVE LANÇAMENTO, ADENSAMENTO E ACABAMENTO. (estacas, blocos de coroamento, vigas baldrame e muro de arrimo)</t>
  </si>
  <si>
    <t>CP-052</t>
  </si>
  <si>
    <t>Responsável técnico: Engenheiro Civil  CREA-MG: 188174/D</t>
  </si>
  <si>
    <t>Responsável Técnico: Engenheiro civil CREA-MG: 188174/D</t>
  </si>
  <si>
    <t>Prefeito de Arcos-MG</t>
  </si>
  <si>
    <r>
      <rPr>
        <b/>
        <sz val="9"/>
        <color rgb="FF000000"/>
        <rFont val="Arial"/>
        <family val="2"/>
      </rPr>
      <t xml:space="preserve">SINAPI - </t>
    </r>
    <r>
      <rPr>
        <b/>
        <sz val="9"/>
        <color theme="1"/>
        <rFont val="Arial"/>
        <family val="2"/>
      </rPr>
      <t>06/2023</t>
    </r>
    <r>
      <rPr>
        <b/>
        <sz val="9"/>
        <color rgb="FFFF0000"/>
        <rFont val="Arial"/>
        <family val="2"/>
      </rPr>
      <t xml:space="preserve"> </t>
    </r>
    <r>
      <rPr>
        <b/>
        <sz val="9"/>
        <color rgb="FF000000"/>
        <rFont val="Arial"/>
        <family val="2"/>
      </rPr>
      <t>-  MG (05/2023)
SBC -06/2023 - MG (06/2023)
ORSE - 04/2023 - SE (04/2023)
SETOP - 01/2023 - MG-(Região Central</t>
    </r>
    <r>
      <rPr>
        <b/>
        <sz val="9"/>
        <color rgb="FFFF0000"/>
        <rFont val="Arial"/>
        <family val="2"/>
      </rPr>
      <t xml:space="preserve"> </t>
    </r>
    <r>
      <rPr>
        <b/>
        <sz val="9"/>
        <color theme="1"/>
        <rFont val="Arial"/>
        <family val="2"/>
      </rPr>
      <t>01/2023</t>
    </r>
    <r>
      <rPr>
        <b/>
        <sz val="9"/>
        <color rgb="FF000000"/>
        <rFont val="Arial"/>
        <family val="2"/>
      </rPr>
      <t xml:space="preserve">)
</t>
    </r>
  </si>
  <si>
    <t>ONERADO (  ) DESONERADO (X)</t>
  </si>
  <si>
    <t>Rua-04 esquina com Rua-03, Área Institucional 02, Bairro Residencial Pinheiros, Arcos MG,  CEP 35588-000</t>
  </si>
  <si>
    <t>SECRETARIA DE ESTADO DE SAÚDE                                                                                                                                                                                                                                                                                                                                                       ARCOS-MG</t>
  </si>
  <si>
    <t>LOCAL: RUA 04, ÁREA INSTITUCIONAL-2, BAIRRO RESIDENCIAL PINHEIROS</t>
  </si>
  <si>
    <t>DATA: 29/06/2023</t>
  </si>
  <si>
    <t>PRAZO DA OBRA: 06 MESES</t>
  </si>
  <si>
    <t>PREFEITURA MUNICIPAL DE ARCOS - MG</t>
  </si>
  <si>
    <t>VALOR DO CONTRATO: R$ 2.073.944,40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</si>
</sst>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
    <numFmt numFmtId="165" formatCode="&quot;R$ &quot;#,##0.00"/>
  </numFmts>
  <fonts count="31">
    <font>
      <sz val="11"/>
      <name val="Arial"/>
      <charset val="134"/>
    </font>
    <font>
      <b/>
      <sz val="12"/>
      <name val="Arial"/>
      <family val="2"/>
    </font>
    <font>
      <b/>
      <sz val="11"/>
      <name val="Arial"/>
      <family val="2"/>
    </font>
    <font>
      <b/>
      <sz val="11"/>
      <color rgb="FF444444"/>
      <name val="Calibri"/>
      <family val="2"/>
    </font>
    <font>
      <b/>
      <sz val="9"/>
      <name val="Arial"/>
      <family val="2"/>
    </font>
    <font>
      <b/>
      <sz val="10"/>
      <color rgb="FF000000"/>
      <name val="Arial"/>
      <family val="2"/>
    </font>
    <font>
      <sz val="10"/>
      <color rgb="FF000000"/>
      <name val="Arial"/>
      <family val="2"/>
    </font>
    <font>
      <sz val="10"/>
      <name val="Arial"/>
      <family val="2"/>
    </font>
    <font>
      <b/>
      <sz val="10"/>
      <name val="Arial"/>
      <family val="2"/>
    </font>
    <font>
      <b/>
      <sz val="9"/>
      <color rgb="FF000000"/>
      <name val="Arial"/>
      <family val="2"/>
    </font>
    <font>
      <b/>
      <sz val="9"/>
      <color rgb="FFFF0000"/>
      <name val="Arial"/>
      <family val="2"/>
    </font>
    <font>
      <sz val="10"/>
      <color rgb="FF000000"/>
      <name val="Arial"/>
      <family val="1"/>
    </font>
    <font>
      <sz val="11"/>
      <name val="Arial"/>
      <family val="2"/>
    </font>
    <font>
      <sz val="8"/>
      <name val="Arial"/>
      <family val="2"/>
    </font>
    <font>
      <sz val="10"/>
      <color rgb="FF000000"/>
      <name val="Arial"/>
      <family val="2"/>
    </font>
    <font>
      <b/>
      <sz val="12"/>
      <name val="Arial"/>
      <family val="2"/>
    </font>
    <font>
      <b/>
      <sz val="10"/>
      <name val="Arial"/>
      <family val="2"/>
    </font>
    <font>
      <sz val="9"/>
      <color indexed="8"/>
      <name val="Arial"/>
      <family val="2"/>
    </font>
    <font>
      <sz val="10"/>
      <name val="Arial"/>
      <family val="2"/>
    </font>
    <font>
      <sz val="9"/>
      <name val="Arial"/>
      <family val="2"/>
    </font>
    <font>
      <sz val="9"/>
      <color theme="1"/>
      <name val="Arial"/>
      <family val="2"/>
    </font>
    <font>
      <sz val="10"/>
      <color theme="1"/>
      <name val="Arial"/>
      <family val="2"/>
    </font>
    <font>
      <b/>
      <sz val="16"/>
      <name val="Arial"/>
      <family val="2"/>
    </font>
    <font>
      <b/>
      <sz val="9"/>
      <color indexed="8"/>
      <name val="Arial"/>
      <family val="2"/>
    </font>
    <font>
      <sz val="8"/>
      <name val="Arial"/>
      <family val="2"/>
    </font>
    <font>
      <b/>
      <sz val="9"/>
      <name val="Arial"/>
      <family val="2"/>
    </font>
    <font>
      <b/>
      <sz val="10"/>
      <color rgb="FF000000"/>
      <name val="Arial"/>
      <family val="2"/>
    </font>
    <font>
      <b/>
      <sz val="11"/>
      <name val="Arial"/>
      <family val="2"/>
    </font>
    <font>
      <b/>
      <sz val="11"/>
      <color theme="1"/>
      <name val="Arial"/>
      <family val="2"/>
    </font>
    <font>
      <b/>
      <sz val="9"/>
      <color theme="1"/>
      <name val="Arial"/>
      <family val="2"/>
    </font>
    <font>
      <b/>
      <sz val="11"/>
      <color theme="1"/>
      <name val="Calibri"/>
      <family val="2"/>
    </font>
  </fonts>
  <fills count="8">
    <fill>
      <patternFill patternType="none"/>
    </fill>
    <fill>
      <patternFill patternType="gray125"/>
    </fill>
    <fill>
      <patternFill patternType="solid">
        <fgColor rgb="FFFFFFFF"/>
        <bgColor indexed="64"/>
      </patternFill>
    </fill>
    <fill>
      <patternFill patternType="solid">
        <fgColor rgb="FFD8ECF6"/>
        <bgColor indexed="64"/>
      </patternFill>
    </fill>
    <fill>
      <patternFill patternType="solid">
        <fgColor theme="4" tint="0.7999511703848384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2">
    <border>
      <left/>
      <right/>
      <top/>
      <bottom/>
      <diagonal/>
    </border>
    <border>
      <left style="thin">
        <color rgb="FFD0CECE"/>
      </left>
      <right/>
      <top style="thin">
        <color rgb="FFD0CECE"/>
      </top>
      <bottom/>
      <diagonal/>
    </border>
    <border>
      <left/>
      <right/>
      <top style="thin">
        <color rgb="FFD0CECE"/>
      </top>
      <bottom/>
      <diagonal/>
    </border>
    <border>
      <left/>
      <right style="thin">
        <color rgb="FFD0CECE"/>
      </right>
      <top style="thin">
        <color rgb="FFD0CECE"/>
      </top>
      <bottom/>
      <diagonal/>
    </border>
    <border>
      <left style="thin">
        <color rgb="FFD0CECE"/>
      </left>
      <right/>
      <top style="thin">
        <color rgb="FFD0CECE"/>
      </top>
      <bottom style="thin">
        <color rgb="FFD0CECE"/>
      </bottom>
      <diagonal/>
    </border>
    <border>
      <left/>
      <right/>
      <top style="thin">
        <color rgb="FFD0CECE"/>
      </top>
      <bottom style="thin">
        <color rgb="FFD0CECE"/>
      </bottom>
      <diagonal/>
    </border>
    <border>
      <left style="thin">
        <color rgb="FFD0CECE"/>
      </left>
      <right/>
      <top/>
      <bottom/>
      <diagonal/>
    </border>
    <border>
      <left/>
      <right style="thin">
        <color rgb="FFD0CECE"/>
      </right>
      <top/>
      <bottom/>
      <diagonal/>
    </border>
    <border>
      <left style="thin">
        <color rgb="FFD0CECE"/>
      </left>
      <right style="thin">
        <color rgb="FFD0CECE"/>
      </right>
      <top style="thin">
        <color rgb="FFD0CECE"/>
      </top>
      <bottom style="thin">
        <color rgb="FFD0CECE"/>
      </bottom>
      <diagonal/>
    </border>
    <border>
      <left style="thin">
        <color rgb="FFD0CECE"/>
      </left>
      <right style="thin">
        <color rgb="FFD0CECE"/>
      </right>
      <top style="thin">
        <color rgb="FFD0CECE"/>
      </top>
      <bottom/>
      <diagonal/>
    </border>
    <border>
      <left style="thin">
        <color rgb="FFD0CECE"/>
      </left>
      <right style="thin">
        <color rgb="FFD0CECE"/>
      </right>
      <top/>
      <bottom/>
      <diagonal/>
    </border>
    <border>
      <left style="thin">
        <color rgb="FFD0CECE"/>
      </left>
      <right/>
      <top/>
      <bottom style="thin">
        <color rgb="FFD0CECE"/>
      </bottom>
      <diagonal/>
    </border>
    <border>
      <left/>
      <right/>
      <top/>
      <bottom style="thin">
        <color rgb="FFD0CECE"/>
      </bottom>
      <diagonal/>
    </border>
    <border>
      <left/>
      <right style="thin">
        <color rgb="FFD0CECE"/>
      </right>
      <top/>
      <bottom style="thin">
        <color rgb="FFD0CECE"/>
      </bottom>
      <diagonal/>
    </border>
    <border>
      <left style="thin">
        <color rgb="FFD0CECE"/>
      </left>
      <right style="thin">
        <color rgb="FFD0CECE"/>
      </right>
      <top/>
      <bottom style="thin">
        <color rgb="FFD0CECE"/>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right style="thin">
        <color rgb="FFD0CECE"/>
      </right>
      <top style="thin">
        <color rgb="FFD0CECE"/>
      </top>
      <bottom style="thin">
        <color rgb="FFD0CECE"/>
      </bottom>
      <diagonal/>
    </border>
    <border>
      <left/>
      <right style="thin">
        <color rgb="FFCCCCCC"/>
      </right>
      <top style="thin">
        <color rgb="FFCCCCCC"/>
      </top>
      <bottom style="thin">
        <color rgb="FFCCCCCC"/>
      </bottom>
      <diagonal/>
    </border>
    <border>
      <left/>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192">
    <xf numFmtId="0" fontId="0" fillId="0" borderId="0" xfId="0"/>
    <xf numFmtId="0" fontId="0" fillId="2" borderId="0" xfId="0" applyFill="1"/>
    <xf numFmtId="4" fontId="0" fillId="0" borderId="0" xfId="0" applyNumberFormat="1"/>
    <xf numFmtId="0" fontId="2" fillId="0" borderId="8" xfId="0" applyFont="1" applyBorder="1"/>
    <xf numFmtId="0" fontId="3" fillId="2" borderId="8" xfId="0" applyFont="1" applyFill="1" applyBorder="1" applyAlignment="1">
      <alignment horizontal="left"/>
    </xf>
    <xf numFmtId="0" fontId="2" fillId="2" borderId="17" xfId="0" applyFont="1" applyFill="1" applyBorder="1" applyAlignment="1">
      <alignment horizontal="left" vertical="top" wrapText="1"/>
    </xf>
    <xf numFmtId="0" fontId="2" fillId="2" borderId="17" xfId="0" applyFont="1" applyFill="1" applyBorder="1" applyAlignment="1">
      <alignment horizontal="right" vertical="top" wrapText="1"/>
    </xf>
    <xf numFmtId="0" fontId="2" fillId="2" borderId="17" xfId="0" applyFont="1" applyFill="1" applyBorder="1" applyAlignment="1">
      <alignment horizontal="center" vertical="top" wrapText="1"/>
    </xf>
    <xf numFmtId="4" fontId="2" fillId="2" borderId="17" xfId="0" applyNumberFormat="1" applyFont="1" applyFill="1" applyBorder="1" applyAlignment="1">
      <alignment horizontal="right" vertical="top" wrapText="1"/>
    </xf>
    <xf numFmtId="0" fontId="5" fillId="3" borderId="17" xfId="0" applyFont="1" applyFill="1" applyBorder="1" applyAlignment="1">
      <alignment horizontal="left" vertical="top" wrapText="1"/>
    </xf>
    <xf numFmtId="4" fontId="5" fillId="3" borderId="17" xfId="0" applyNumberFormat="1" applyFont="1" applyFill="1" applyBorder="1" applyAlignment="1">
      <alignment horizontal="right" vertical="top" wrapText="1"/>
    </xf>
    <xf numFmtId="0" fontId="6" fillId="2" borderId="17" xfId="0" applyFont="1" applyFill="1" applyBorder="1" applyAlignment="1">
      <alignment horizontal="left" vertical="top" wrapText="1"/>
    </xf>
    <xf numFmtId="0" fontId="6" fillId="2" borderId="17" xfId="0" applyFont="1" applyFill="1" applyBorder="1" applyAlignment="1">
      <alignment horizontal="right" vertical="top" wrapText="1"/>
    </xf>
    <xf numFmtId="0" fontId="6" fillId="2" borderId="17" xfId="0" applyFont="1" applyFill="1" applyBorder="1" applyAlignment="1">
      <alignment horizontal="center" vertical="top" wrapText="1"/>
    </xf>
    <xf numFmtId="4" fontId="6" fillId="2" borderId="17" xfId="0" applyNumberFormat="1" applyFont="1" applyFill="1" applyBorder="1" applyAlignment="1">
      <alignment horizontal="right" vertical="top" wrapText="1"/>
    </xf>
    <xf numFmtId="4" fontId="6" fillId="4" borderId="17" xfId="0" applyNumberFormat="1" applyFont="1" applyFill="1" applyBorder="1" applyAlignment="1">
      <alignment horizontal="right" vertical="top" wrapText="1"/>
    </xf>
    <xf numFmtId="164" fontId="5" fillId="3" borderId="17" xfId="0" applyNumberFormat="1" applyFont="1" applyFill="1" applyBorder="1" applyAlignment="1">
      <alignment horizontal="right" vertical="top" wrapText="1"/>
    </xf>
    <xf numFmtId="164" fontId="6" fillId="2" borderId="17" xfId="0" applyNumberFormat="1" applyFont="1" applyFill="1" applyBorder="1" applyAlignment="1">
      <alignment horizontal="right" vertical="top" wrapText="1"/>
    </xf>
    <xf numFmtId="0" fontId="6" fillId="2" borderId="17" xfId="0" applyFont="1" applyFill="1" applyBorder="1" applyAlignment="1">
      <alignment horizontal="right" vertical="center" wrapText="1"/>
    </xf>
    <xf numFmtId="4" fontId="6" fillId="2" borderId="17" xfId="0" applyNumberFormat="1" applyFont="1" applyFill="1" applyBorder="1" applyAlignment="1">
      <alignment horizontal="right" vertical="center" wrapText="1"/>
    </xf>
    <xf numFmtId="0" fontId="8" fillId="2" borderId="0" xfId="0" applyFont="1" applyFill="1" applyAlignment="1">
      <alignment horizontal="right" vertical="top" wrapText="1"/>
    </xf>
    <xf numFmtId="0" fontId="7" fillId="2" borderId="0" xfId="0" applyFont="1" applyFill="1" applyAlignment="1">
      <alignment horizontal="left" vertical="top" wrapText="1"/>
    </xf>
    <xf numFmtId="0" fontId="8" fillId="2" borderId="0" xfId="0" applyFont="1" applyFill="1" applyAlignment="1">
      <alignment horizontal="center" vertical="top" wrapText="1"/>
    </xf>
    <xf numFmtId="0" fontId="8" fillId="2" borderId="20" xfId="0" applyFont="1" applyFill="1" applyBorder="1" applyAlignment="1">
      <alignment horizontal="center" vertical="top" wrapText="1"/>
    </xf>
    <xf numFmtId="4" fontId="8" fillId="2" borderId="20" xfId="0" applyNumberFormat="1" applyFont="1" applyFill="1" applyBorder="1" applyAlignment="1">
      <alignment horizontal="center" vertical="top" wrapText="1"/>
    </xf>
    <xf numFmtId="164" fontId="6" fillId="2" borderId="17" xfId="0" applyNumberFormat="1" applyFont="1" applyFill="1" applyBorder="1" applyAlignment="1">
      <alignment horizontal="right" vertical="center" wrapText="1"/>
    </xf>
    <xf numFmtId="10" fontId="0" fillId="2" borderId="0" xfId="0" applyNumberFormat="1" applyFill="1"/>
    <xf numFmtId="0" fontId="0" fillId="0" borderId="0" xfId="0" quotePrefix="1"/>
    <xf numFmtId="0" fontId="8" fillId="2" borderId="0" xfId="0" applyFont="1" applyFill="1" applyAlignment="1">
      <alignment horizontal="left" vertical="top" wrapText="1"/>
    </xf>
    <xf numFmtId="0" fontId="14" fillId="2" borderId="17" xfId="0" applyFont="1" applyFill="1" applyBorder="1" applyAlignment="1">
      <alignment horizontal="left" vertical="top" wrapText="1"/>
    </xf>
    <xf numFmtId="0" fontId="14" fillId="2" borderId="17" xfId="0" applyFont="1" applyFill="1" applyBorder="1" applyAlignment="1">
      <alignment horizontal="center" vertical="top" wrapText="1"/>
    </xf>
    <xf numFmtId="0" fontId="16" fillId="5" borderId="36"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xf>
    <xf numFmtId="0" fontId="0" fillId="5" borderId="0" xfId="0" applyFill="1" applyAlignment="1">
      <alignment vertical="center"/>
    </xf>
    <xf numFmtId="0" fontId="0" fillId="5" borderId="0" xfId="0" applyFill="1" applyAlignment="1">
      <alignment vertical="center" wrapText="1"/>
    </xf>
    <xf numFmtId="0" fontId="0" fillId="5" borderId="25" xfId="0" applyFill="1" applyBorder="1" applyAlignment="1">
      <alignment vertical="center"/>
    </xf>
    <xf numFmtId="0" fontId="0" fillId="5" borderId="55" xfId="0" applyFill="1" applyBorder="1" applyAlignment="1">
      <alignment vertical="center"/>
    </xf>
    <xf numFmtId="0" fontId="24" fillId="5" borderId="55" xfId="0" applyFont="1" applyFill="1" applyBorder="1" applyAlignment="1">
      <alignment vertical="center"/>
    </xf>
    <xf numFmtId="0" fontId="0" fillId="5" borderId="24"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vertical="center"/>
    </xf>
    <xf numFmtId="0" fontId="0" fillId="5" borderId="22" xfId="0" applyFill="1" applyBorder="1" applyAlignment="1">
      <alignment vertical="center" wrapText="1"/>
    </xf>
    <xf numFmtId="0" fontId="0" fillId="5" borderId="23" xfId="0" applyFill="1" applyBorder="1" applyAlignment="1">
      <alignment vertical="center"/>
    </xf>
    <xf numFmtId="49" fontId="17" fillId="6" borderId="38" xfId="0" applyNumberFormat="1" applyFont="1" applyFill="1" applyBorder="1" applyAlignment="1">
      <alignment horizontal="center" vertical="center" wrapText="1"/>
    </xf>
    <xf numFmtId="10" fontId="17" fillId="6" borderId="38" xfId="0" applyNumberFormat="1" applyFont="1" applyFill="1" applyBorder="1" applyAlignment="1">
      <alignment vertical="center" wrapText="1"/>
    </xf>
    <xf numFmtId="10" fontId="19" fillId="6" borderId="38" xfId="1" applyNumberFormat="1" applyFont="1" applyFill="1" applyBorder="1" applyAlignment="1">
      <alignment vertical="center" wrapText="1"/>
    </xf>
    <xf numFmtId="10" fontId="19" fillId="6" borderId="38" xfId="0" applyNumberFormat="1" applyFont="1" applyFill="1" applyBorder="1" applyAlignment="1">
      <alignment vertical="center" wrapText="1"/>
    </xf>
    <xf numFmtId="10" fontId="19" fillId="6" borderId="39" xfId="0" applyNumberFormat="1" applyFont="1" applyFill="1" applyBorder="1" applyAlignment="1">
      <alignment vertical="center" wrapText="1"/>
    </xf>
    <xf numFmtId="49" fontId="17" fillId="6" borderId="41" xfId="0" applyNumberFormat="1" applyFont="1" applyFill="1" applyBorder="1" applyAlignment="1">
      <alignment horizontal="center" vertical="center" wrapText="1"/>
    </xf>
    <xf numFmtId="4" fontId="17" fillId="6" borderId="41" xfId="0" applyNumberFormat="1" applyFont="1" applyFill="1" applyBorder="1" applyAlignment="1">
      <alignment vertical="center" wrapText="1"/>
    </xf>
    <xf numFmtId="49" fontId="17" fillId="5" borderId="41" xfId="0" applyNumberFormat="1" applyFont="1" applyFill="1" applyBorder="1" applyAlignment="1">
      <alignment horizontal="center" vertical="center" wrapText="1"/>
    </xf>
    <xf numFmtId="10" fontId="17" fillId="5" borderId="38" xfId="0" applyNumberFormat="1" applyFont="1" applyFill="1" applyBorder="1" applyAlignment="1">
      <alignment vertical="center" wrapText="1"/>
    </xf>
    <xf numFmtId="10" fontId="19" fillId="5" borderId="38" xfId="1" applyNumberFormat="1" applyFont="1" applyFill="1" applyBorder="1" applyAlignment="1">
      <alignment vertical="center" wrapText="1"/>
    </xf>
    <xf numFmtId="10" fontId="19" fillId="5" borderId="38" xfId="0" applyNumberFormat="1" applyFont="1" applyFill="1" applyBorder="1" applyAlignment="1">
      <alignment vertical="center" wrapText="1"/>
    </xf>
    <xf numFmtId="10" fontId="19" fillId="5" borderId="39" xfId="0" applyNumberFormat="1" applyFont="1" applyFill="1" applyBorder="1" applyAlignment="1">
      <alignment vertical="center" wrapText="1"/>
    </xf>
    <xf numFmtId="4" fontId="17" fillId="5" borderId="41" xfId="0" applyNumberFormat="1" applyFont="1" applyFill="1" applyBorder="1" applyAlignment="1">
      <alignment vertical="center" wrapText="1"/>
    </xf>
    <xf numFmtId="49" fontId="20" fillId="5" borderId="41" xfId="0" applyNumberFormat="1" applyFont="1" applyFill="1" applyBorder="1" applyAlignment="1">
      <alignment horizontal="center" vertical="center" wrapText="1"/>
    </xf>
    <xf numFmtId="4" fontId="20" fillId="5" borderId="41" xfId="0" applyNumberFormat="1" applyFont="1" applyFill="1" applyBorder="1" applyAlignment="1">
      <alignment vertical="center" wrapText="1"/>
    </xf>
    <xf numFmtId="0" fontId="21" fillId="5" borderId="0" xfId="0" applyFont="1" applyFill="1" applyAlignment="1">
      <alignment vertical="center"/>
    </xf>
    <xf numFmtId="49" fontId="17" fillId="5" borderId="42" xfId="0" applyNumberFormat="1" applyFont="1" applyFill="1" applyBorder="1" applyAlignment="1">
      <alignment horizontal="center" vertical="center" wrapText="1"/>
    </xf>
    <xf numFmtId="49" fontId="23" fillId="7" borderId="46" xfId="0" applyNumberFormat="1" applyFont="1" applyFill="1" applyBorder="1" applyAlignment="1">
      <alignment horizontal="center" vertical="center" wrapText="1"/>
    </xf>
    <xf numFmtId="10" fontId="23" fillId="7" borderId="46" xfId="0" applyNumberFormat="1" applyFont="1" applyFill="1" applyBorder="1" applyAlignment="1">
      <alignment vertical="center" wrapText="1"/>
    </xf>
    <xf numFmtId="10" fontId="23" fillId="7" borderId="47" xfId="0" applyNumberFormat="1" applyFont="1" applyFill="1" applyBorder="1" applyAlignment="1">
      <alignment vertical="center" wrapText="1"/>
    </xf>
    <xf numFmtId="49" fontId="23" fillId="7" borderId="51" xfId="0" applyNumberFormat="1" applyFont="1" applyFill="1" applyBorder="1" applyAlignment="1">
      <alignment horizontal="center" vertical="center" wrapText="1"/>
    </xf>
    <xf numFmtId="165" fontId="23" fillId="7" borderId="51" xfId="0" applyNumberFormat="1" applyFont="1" applyFill="1" applyBorder="1" applyAlignment="1">
      <alignment vertical="center" wrapText="1"/>
    </xf>
    <xf numFmtId="0" fontId="16" fillId="5" borderId="21" xfId="0" applyFont="1" applyFill="1" applyBorder="1" applyAlignment="1">
      <alignment horizontal="center" vertical="center" wrapText="1"/>
    </xf>
    <xf numFmtId="0" fontId="16" fillId="5" borderId="22" xfId="0" applyFont="1" applyFill="1" applyBorder="1" applyAlignment="1">
      <alignment vertical="center" wrapText="1"/>
    </xf>
    <xf numFmtId="0" fontId="16" fillId="5" borderId="52" xfId="0" applyFont="1" applyFill="1" applyBorder="1" applyAlignment="1">
      <alignment vertical="center" wrapText="1"/>
    </xf>
    <xf numFmtId="0" fontId="0" fillId="5" borderId="53" xfId="0" applyFill="1" applyBorder="1" applyAlignment="1">
      <alignment vertical="center"/>
    </xf>
    <xf numFmtId="0" fontId="18" fillId="5" borderId="0" xfId="0" applyFont="1" applyFill="1" applyAlignment="1">
      <alignment vertical="center"/>
    </xf>
    <xf numFmtId="0" fontId="16" fillId="5" borderId="24" xfId="0" applyFont="1" applyFill="1" applyBorder="1" applyAlignment="1">
      <alignment horizontal="center" vertical="center" wrapText="1"/>
    </xf>
    <xf numFmtId="0" fontId="16" fillId="5" borderId="0" xfId="0" applyFont="1" applyFill="1" applyAlignment="1">
      <alignment vertical="center" wrapText="1"/>
    </xf>
    <xf numFmtId="0" fontId="16" fillId="5" borderId="56" xfId="0" applyFont="1" applyFill="1" applyBorder="1" applyAlignment="1">
      <alignment vertical="center"/>
    </xf>
    <xf numFmtId="0" fontId="19" fillId="5" borderId="25" xfId="0" applyFont="1" applyFill="1" applyBorder="1" applyAlignment="1">
      <alignment vertical="center"/>
    </xf>
    <xf numFmtId="0" fontId="16" fillId="5" borderId="24" xfId="0" applyFont="1" applyFill="1" applyBorder="1" applyAlignment="1">
      <alignment horizontal="center" vertical="center"/>
    </xf>
    <xf numFmtId="0" fontId="0" fillId="5" borderId="56" xfId="0" applyFill="1" applyBorder="1" applyAlignment="1">
      <alignment vertical="center"/>
    </xf>
    <xf numFmtId="0" fontId="18" fillId="5" borderId="24"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0" xfId="0" applyFont="1" applyFill="1" applyAlignment="1">
      <alignment vertical="center" wrapText="1"/>
    </xf>
    <xf numFmtId="0" fontId="16" fillId="5" borderId="0" xfId="0" applyFont="1" applyFill="1" applyAlignment="1">
      <alignment horizontal="right" vertical="center"/>
    </xf>
    <xf numFmtId="0" fontId="19" fillId="5" borderId="24" xfId="0" applyFont="1" applyFill="1" applyBorder="1" applyAlignment="1">
      <alignment horizontal="center" vertical="center"/>
    </xf>
    <xf numFmtId="0" fontId="19" fillId="5" borderId="0" xfId="0" applyFont="1" applyFill="1" applyAlignment="1">
      <alignment vertical="center" wrapText="1"/>
    </xf>
    <xf numFmtId="0" fontId="0" fillId="5" borderId="48" xfId="0" applyFill="1" applyBorder="1" applyAlignment="1">
      <alignment horizontal="center" vertical="center"/>
    </xf>
    <xf numFmtId="0" fontId="0" fillId="5" borderId="49" xfId="0" applyFill="1" applyBorder="1" applyAlignment="1">
      <alignment vertical="center"/>
    </xf>
    <xf numFmtId="0" fontId="0" fillId="5" borderId="49" xfId="0" applyFill="1" applyBorder="1" applyAlignment="1">
      <alignment vertical="center" wrapText="1"/>
    </xf>
    <xf numFmtId="0" fontId="0" fillId="5" borderId="57" xfId="0" applyFill="1" applyBorder="1" applyAlignment="1">
      <alignment vertical="center"/>
    </xf>
    <xf numFmtId="0" fontId="0" fillId="5" borderId="58" xfId="0" applyFill="1" applyBorder="1" applyAlignment="1">
      <alignment vertical="center"/>
    </xf>
    <xf numFmtId="0" fontId="0" fillId="5" borderId="0" xfId="0" applyFill="1" applyAlignment="1">
      <alignment horizontal="center" vertical="center"/>
    </xf>
    <xf numFmtId="4" fontId="26" fillId="4" borderId="17" xfId="0" applyNumberFormat="1" applyFont="1" applyFill="1" applyBorder="1" applyAlignment="1">
      <alignment horizontal="right" vertical="top" wrapText="1"/>
    </xf>
    <xf numFmtId="164" fontId="26" fillId="3" borderId="17" xfId="0" applyNumberFormat="1" applyFont="1" applyFill="1" applyBorder="1" applyAlignment="1">
      <alignment horizontal="right" vertical="top" wrapText="1"/>
    </xf>
    <xf numFmtId="0" fontId="26" fillId="3" borderId="17" xfId="0" applyFont="1" applyFill="1" applyBorder="1" applyAlignment="1">
      <alignment horizontal="left" vertical="top" wrapText="1"/>
    </xf>
    <xf numFmtId="4" fontId="26" fillId="3" borderId="17" xfId="0" applyNumberFormat="1" applyFont="1" applyFill="1" applyBorder="1" applyAlignment="1">
      <alignment horizontal="right" vertical="top" wrapText="1"/>
    </xf>
    <xf numFmtId="0" fontId="26" fillId="2" borderId="17" xfId="0" applyFont="1" applyFill="1" applyBorder="1" applyAlignment="1">
      <alignment horizontal="right" vertical="top" wrapText="1"/>
    </xf>
    <xf numFmtId="0" fontId="26" fillId="2" borderId="17" xfId="0" applyFont="1" applyFill="1" applyBorder="1" applyAlignment="1">
      <alignment horizontal="right" vertical="center" wrapText="1"/>
    </xf>
    <xf numFmtId="4" fontId="26" fillId="2" borderId="17" xfId="0" applyNumberFormat="1" applyFont="1" applyFill="1" applyBorder="1" applyAlignment="1">
      <alignment horizontal="right" vertical="center" wrapText="1"/>
    </xf>
    <xf numFmtId="0" fontId="16" fillId="2" borderId="0" xfId="0" applyFont="1" applyFill="1" applyAlignment="1">
      <alignment horizontal="left" vertical="top" wrapText="1"/>
    </xf>
    <xf numFmtId="0" fontId="16" fillId="2" borderId="0" xfId="0" applyFont="1" applyFill="1" applyAlignment="1">
      <alignment horizontal="right" vertical="top" wrapText="1"/>
    </xf>
    <xf numFmtId="9" fontId="26" fillId="2" borderId="17" xfId="2" applyFont="1" applyFill="1" applyBorder="1" applyAlignment="1">
      <alignment horizontal="right" vertical="center" wrapText="1"/>
    </xf>
    <xf numFmtId="0" fontId="6" fillId="2" borderId="17" xfId="0" applyFont="1" applyFill="1" applyBorder="1" applyAlignment="1">
      <alignment horizontal="left" vertical="center" wrapText="1"/>
    </xf>
    <xf numFmtId="0" fontId="0" fillId="0" borderId="0" xfId="0" applyAlignment="1">
      <alignment horizontal="left"/>
    </xf>
    <xf numFmtId="0" fontId="27" fillId="0" borderId="9" xfId="0" applyFont="1" applyBorder="1" applyAlignment="1">
      <alignment vertical="center"/>
    </xf>
    <xf numFmtId="0" fontId="6" fillId="5" borderId="17" xfId="0" applyFont="1" applyFill="1" applyBorder="1" applyAlignment="1">
      <alignment horizontal="left" vertical="top" wrapText="1"/>
    </xf>
    <xf numFmtId="0" fontId="6" fillId="5" borderId="17" xfId="0" applyFont="1" applyFill="1" applyBorder="1" applyAlignment="1">
      <alignment horizontal="right" vertical="top" wrapText="1"/>
    </xf>
    <xf numFmtId="0" fontId="6" fillId="5" borderId="17" xfId="0" applyFont="1" applyFill="1" applyBorder="1" applyAlignment="1">
      <alignment horizontal="center" vertical="top" wrapText="1"/>
    </xf>
    <xf numFmtId="4" fontId="6" fillId="5" borderId="17" xfId="0" applyNumberFormat="1" applyFont="1" applyFill="1" applyBorder="1" applyAlignment="1">
      <alignment horizontal="right" vertical="top" wrapText="1"/>
    </xf>
    <xf numFmtId="164" fontId="6" fillId="5" borderId="17" xfId="0" applyNumberFormat="1" applyFont="1" applyFill="1" applyBorder="1" applyAlignment="1">
      <alignment horizontal="right" vertical="top" wrapText="1"/>
    </xf>
    <xf numFmtId="4" fontId="11" fillId="5" borderId="17" xfId="0" applyNumberFormat="1" applyFont="1" applyFill="1" applyBorder="1" applyAlignment="1">
      <alignment horizontal="right" vertical="top" wrapText="1"/>
    </xf>
    <xf numFmtId="0" fontId="28" fillId="0" borderId="9" xfId="0" applyFont="1" applyBorder="1" applyAlignment="1">
      <alignment vertical="center" wrapText="1"/>
    </xf>
    <xf numFmtId="0" fontId="18" fillId="0" borderId="0" xfId="0" applyFont="1" applyAlignment="1">
      <alignment wrapText="1"/>
    </xf>
    <xf numFmtId="0" fontId="2" fillId="0" borderId="0" xfId="0" applyFont="1"/>
    <xf numFmtId="0" fontId="0" fillId="5" borderId="0" xfId="0" applyFill="1" applyAlignment="1">
      <alignment horizontal="left" vertical="center" wrapText="1"/>
    </xf>
    <xf numFmtId="0" fontId="13" fillId="5" borderId="0" xfId="0" applyFont="1" applyFill="1" applyAlignment="1">
      <alignment horizontal="left" vertical="center"/>
    </xf>
    <xf numFmtId="0" fontId="24" fillId="5" borderId="0" xfId="0" applyFont="1" applyFill="1" applyAlignment="1">
      <alignment horizontal="left" vertical="center"/>
    </xf>
    <xf numFmtId="0" fontId="7" fillId="2" borderId="0" xfId="0" applyFont="1" applyFill="1" applyAlignment="1">
      <alignment horizontal="center" vertical="top" wrapText="1"/>
    </xf>
    <xf numFmtId="0" fontId="0" fillId="0" borderId="0" xfId="0"/>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9" xfId="0" applyFont="1" applyFill="1" applyBorder="1" applyAlignment="1">
      <alignment horizontal="center" vertical="top" wrapText="1"/>
    </xf>
    <xf numFmtId="0" fontId="8" fillId="2" borderId="0" xfId="0" applyFont="1" applyFill="1" applyAlignment="1">
      <alignment horizontal="right" vertical="top" wrapText="1"/>
    </xf>
    <xf numFmtId="0" fontId="16" fillId="2" borderId="0" xfId="0" applyFont="1" applyFill="1" applyAlignment="1">
      <alignment horizontal="left" vertical="top" wrapText="1"/>
    </xf>
    <xf numFmtId="0" fontId="16" fillId="2" borderId="0" xfId="0" applyFont="1" applyFill="1" applyAlignment="1">
      <alignment horizontal="right" vertical="top" wrapText="1"/>
    </xf>
    <xf numFmtId="4" fontId="16" fillId="2" borderId="0" xfId="0" applyNumberFormat="1" applyFont="1" applyFill="1" applyAlignment="1">
      <alignment horizontal="right" vertical="top" wrapText="1"/>
    </xf>
    <xf numFmtId="0" fontId="8" fillId="2" borderId="0" xfId="0" applyFont="1" applyFill="1" applyAlignment="1">
      <alignment horizontal="left" vertical="top" wrapText="1"/>
    </xf>
    <xf numFmtId="4" fontId="8" fillId="2" borderId="0" xfId="0" applyNumberFormat="1" applyFont="1" applyFill="1" applyAlignment="1">
      <alignment horizontal="righ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8" xfId="0" applyFont="1" applyBorder="1" applyAlignment="1">
      <alignment horizontal="center" vertical="center" wrapText="1"/>
    </xf>
    <xf numFmtId="0" fontId="2" fillId="2" borderId="8" xfId="0" applyFont="1" applyFill="1" applyBorder="1" applyAlignment="1">
      <alignment horizontal="left" vertical="top" wrapText="1"/>
    </xf>
    <xf numFmtId="14" fontId="28" fillId="0" borderId="4" xfId="0" applyNumberFormat="1" applyFont="1" applyBorder="1" applyAlignment="1">
      <alignment horizontal="left"/>
    </xf>
    <xf numFmtId="0" fontId="28" fillId="0" borderId="18" xfId="0" applyFont="1" applyBorder="1" applyAlignment="1">
      <alignment horizontal="left"/>
    </xf>
    <xf numFmtId="10" fontId="30" fillId="2" borderId="9" xfId="0" applyNumberFormat="1" applyFont="1" applyFill="1" applyBorder="1" applyAlignment="1">
      <alignment horizontal="center" vertical="center"/>
    </xf>
    <xf numFmtId="10" fontId="30" fillId="2" borderId="10" xfId="0" applyNumberFormat="1" applyFont="1" applyFill="1" applyBorder="1" applyAlignment="1">
      <alignment horizontal="center" vertical="center"/>
    </xf>
    <xf numFmtId="10" fontId="30" fillId="2" borderId="14" xfId="0" applyNumberFormat="1" applyFont="1" applyFill="1" applyBorder="1" applyAlignment="1">
      <alignment horizontal="center" vertical="center"/>
    </xf>
    <xf numFmtId="0" fontId="7" fillId="0" borderId="4" xfId="0" applyFont="1" applyBorder="1" applyAlignment="1">
      <alignment horizontal="center"/>
    </xf>
    <xf numFmtId="0" fontId="7" fillId="0" borderId="18" xfId="0" applyFont="1" applyBorder="1" applyAlignment="1">
      <alignment horizontal="center"/>
    </xf>
    <xf numFmtId="0" fontId="16" fillId="5" borderId="31" xfId="0" applyFont="1" applyFill="1" applyBorder="1" applyAlignment="1">
      <alignment horizontal="left" vertical="center"/>
    </xf>
    <xf numFmtId="0" fontId="16" fillId="5" borderId="32" xfId="0" applyFont="1" applyFill="1" applyBorder="1" applyAlignment="1">
      <alignment horizontal="left" vertical="center"/>
    </xf>
    <xf numFmtId="0" fontId="16" fillId="5" borderId="33" xfId="0" applyFont="1" applyFill="1" applyBorder="1" applyAlignment="1">
      <alignment horizontal="left" vertical="center"/>
    </xf>
    <xf numFmtId="0" fontId="8" fillId="5" borderId="32" xfId="0" applyFont="1" applyFill="1" applyBorder="1" applyAlignment="1">
      <alignment horizontal="left" vertical="center"/>
    </xf>
    <xf numFmtId="0" fontId="8" fillId="5" borderId="34" xfId="0" applyFont="1" applyFill="1" applyBorder="1" applyAlignment="1">
      <alignment horizontal="left" vertical="center"/>
    </xf>
    <xf numFmtId="0" fontId="16" fillId="5" borderId="35" xfId="0" applyFont="1" applyFill="1" applyBorder="1" applyAlignment="1">
      <alignment horizontal="left" vertical="center"/>
    </xf>
    <xf numFmtId="0" fontId="15" fillId="5" borderId="24" xfId="0" applyFont="1" applyFill="1" applyBorder="1" applyAlignment="1">
      <alignment horizontal="center" vertical="center"/>
    </xf>
    <xf numFmtId="0" fontId="15" fillId="5" borderId="0" xfId="0" applyFont="1" applyFill="1" applyAlignment="1">
      <alignment horizontal="center" vertical="center"/>
    </xf>
    <xf numFmtId="0" fontId="15" fillId="5" borderId="25" xfId="0" applyFont="1" applyFill="1" applyBorder="1" applyAlignment="1">
      <alignment horizontal="center" vertical="center"/>
    </xf>
    <xf numFmtId="0" fontId="16" fillId="5" borderId="59" xfId="0" applyFont="1" applyFill="1" applyBorder="1" applyAlignment="1">
      <alignment horizontal="center" vertical="center"/>
    </xf>
    <xf numFmtId="0" fontId="16" fillId="5" borderId="60" xfId="0" applyFont="1" applyFill="1" applyBorder="1" applyAlignment="1">
      <alignment horizontal="center" vertical="center"/>
    </xf>
    <xf numFmtId="0" fontId="16" fillId="5" borderId="61" xfId="0" applyFont="1" applyFill="1" applyBorder="1" applyAlignment="1">
      <alignment horizontal="center" vertical="center"/>
    </xf>
    <xf numFmtId="0" fontId="8" fillId="5" borderId="26" xfId="0" applyFont="1" applyFill="1" applyBorder="1" applyAlignment="1">
      <alignment horizontal="left" vertical="center"/>
    </xf>
    <xf numFmtId="0" fontId="16" fillId="5" borderId="27" xfId="0" applyFont="1" applyFill="1" applyBorder="1" applyAlignment="1">
      <alignment horizontal="left" vertical="center"/>
    </xf>
    <xf numFmtId="0" fontId="16" fillId="5" borderId="28" xfId="0" applyFont="1" applyFill="1" applyBorder="1" applyAlignment="1">
      <alignment horizontal="left" vertical="center"/>
    </xf>
    <xf numFmtId="0" fontId="8" fillId="5" borderId="27" xfId="0" applyFont="1" applyFill="1" applyBorder="1" applyAlignment="1">
      <alignment horizontal="left" vertical="center"/>
    </xf>
    <xf numFmtId="0" fontId="8" fillId="5" borderId="29" xfId="0" applyFont="1" applyFill="1" applyBorder="1" applyAlignment="1">
      <alignment horizontal="left" vertical="center"/>
    </xf>
    <xf numFmtId="0" fontId="16" fillId="5" borderId="29" xfId="0" applyFont="1" applyFill="1" applyBorder="1" applyAlignment="1">
      <alignment horizontal="left" vertical="center"/>
    </xf>
    <xf numFmtId="0" fontId="16" fillId="5" borderId="30" xfId="0" applyFont="1" applyFill="1" applyBorder="1" applyAlignment="1">
      <alignment horizontal="left" vertical="center"/>
    </xf>
    <xf numFmtId="0" fontId="0" fillId="6" borderId="37"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38" xfId="0" applyFill="1" applyBorder="1" applyAlignment="1">
      <alignment vertical="center" wrapText="1"/>
    </xf>
    <xf numFmtId="0" fontId="0" fillId="6" borderId="41" xfId="0" applyFill="1" applyBorder="1" applyAlignment="1">
      <alignment vertical="center" wrapText="1"/>
    </xf>
    <xf numFmtId="0" fontId="0" fillId="5" borderId="40" xfId="0" applyFill="1" applyBorder="1" applyAlignment="1">
      <alignment horizontal="center" vertical="center" wrapText="1"/>
    </xf>
    <xf numFmtId="0" fontId="0" fillId="5" borderId="41" xfId="0" applyFill="1" applyBorder="1" applyAlignment="1">
      <alignment vertical="center" wrapText="1"/>
    </xf>
    <xf numFmtId="49" fontId="17" fillId="6" borderId="41" xfId="0" applyNumberFormat="1" applyFont="1" applyFill="1" applyBorder="1" applyAlignment="1">
      <alignment vertical="center" wrapText="1"/>
    </xf>
    <xf numFmtId="0" fontId="0" fillId="5" borderId="42" xfId="0" applyFill="1" applyBorder="1" applyAlignment="1">
      <alignment vertical="center" wrapText="1"/>
    </xf>
    <xf numFmtId="0" fontId="16" fillId="5" borderId="0" xfId="0" applyFont="1" applyFill="1" applyBorder="1" applyAlignment="1">
      <alignment horizontal="center" vertical="center" wrapText="1"/>
    </xf>
    <xf numFmtId="0" fontId="13" fillId="5" borderId="44" xfId="0" applyFont="1" applyFill="1" applyBorder="1" applyAlignment="1">
      <alignment horizontal="center" vertical="center"/>
    </xf>
    <xf numFmtId="0" fontId="24" fillId="5" borderId="44" xfId="0" applyFont="1" applyFill="1" applyBorder="1" applyAlignment="1">
      <alignment horizontal="center" vertical="center"/>
    </xf>
    <xf numFmtId="0" fontId="22" fillId="7" borderId="43" xfId="0" applyFont="1" applyFill="1" applyBorder="1" applyAlignment="1">
      <alignment horizontal="right" vertical="center" wrapText="1"/>
    </xf>
    <xf numFmtId="0" fontId="22" fillId="7" borderId="44" xfId="0" applyFont="1" applyFill="1" applyBorder="1" applyAlignment="1">
      <alignment horizontal="right" vertical="center" wrapText="1"/>
    </xf>
    <xf numFmtId="0" fontId="22" fillId="7" borderId="45" xfId="0" applyFont="1" applyFill="1" applyBorder="1" applyAlignment="1">
      <alignment horizontal="right" vertical="center" wrapText="1"/>
    </xf>
    <xf numFmtId="0" fontId="22" fillId="7" borderId="48" xfId="0" applyFont="1" applyFill="1" applyBorder="1" applyAlignment="1">
      <alignment horizontal="right" vertical="center" wrapText="1"/>
    </xf>
    <xf numFmtId="0" fontId="22" fillId="7" borderId="49" xfId="0" applyFont="1" applyFill="1" applyBorder="1" applyAlignment="1">
      <alignment horizontal="right" vertical="center" wrapText="1"/>
    </xf>
    <xf numFmtId="0" fontId="22" fillId="7" borderId="50" xfId="0" applyFont="1" applyFill="1" applyBorder="1" applyAlignment="1">
      <alignment horizontal="right" vertical="center" wrapText="1"/>
    </xf>
    <xf numFmtId="0" fontId="0" fillId="5" borderId="54" xfId="0" applyFill="1" applyBorder="1" applyAlignment="1">
      <alignment horizontal="center" vertical="center"/>
    </xf>
  </cellXfs>
  <cellStyles count="3">
    <cellStyle name="Normal" xfId="0" builtinId="0"/>
    <cellStyle name="Porcentagem" xfId="2" builtinId="5"/>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66675</xdr:rowOff>
    </xdr:from>
    <xdr:to>
      <xdr:col>2</xdr:col>
      <xdr:colOff>590550</xdr:colOff>
      <xdr:row>4</xdr:row>
      <xdr:rowOff>323850</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66675"/>
          <a:ext cx="1733550" cy="165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0</xdr:row>
      <xdr:rowOff>0</xdr:rowOff>
    </xdr:from>
    <xdr:to>
      <xdr:col>2</xdr:col>
      <xdr:colOff>3378200</xdr:colOff>
      <xdr:row>0</xdr:row>
      <xdr:rowOff>638175</xdr:rowOff>
    </xdr:to>
    <xdr:sp macro="" textlink="">
      <xdr:nvSpPr>
        <xdr:cNvPr id="2" name="Text Box 6">
          <a:extLst>
            <a:ext uri="{FF2B5EF4-FFF2-40B4-BE49-F238E27FC236}">
              <a16:creationId xmlns:a16="http://schemas.microsoft.com/office/drawing/2014/main" id="{4C0BE1B0-42DE-4AA7-A1BA-36240A3AD7BC}"/>
            </a:ext>
          </a:extLst>
        </xdr:cNvPr>
        <xdr:cNvSpPr txBox="1">
          <a:spLocks noChangeArrowheads="1"/>
        </xdr:cNvSpPr>
      </xdr:nvSpPr>
      <xdr:spPr bwMode="auto">
        <a:xfrm>
          <a:off x="1171575" y="0"/>
          <a:ext cx="3711575" cy="638175"/>
        </a:xfrm>
        <a:prstGeom prst="rect">
          <a:avLst/>
        </a:prstGeom>
        <a:noFill/>
        <a:ln w="9525">
          <a:noFill/>
          <a:miter lim="800000"/>
          <a:headEnd/>
          <a:tailEnd/>
        </a:ln>
      </xdr:spPr>
      <xdr:txBody>
        <a:bodyPr vertOverflow="clip" wrap="square" lIns="27432" tIns="22860" rIns="0" bIns="0" anchor="t" upright="1"/>
        <a:lstStyle/>
        <a:p>
          <a:pPr algn="l" rtl="0">
            <a:defRPr sz="1000"/>
          </a:pPr>
          <a:endParaRPr lang="pt-BR" sz="1100" b="0" i="0" u="none" strike="noStrike" baseline="0">
            <a:solidFill>
              <a:srgbClr val="FF0000"/>
            </a:solidFill>
            <a:latin typeface="Arial"/>
            <a:cs typeface="Arial"/>
          </a:endParaRPr>
        </a:p>
      </xdr:txBody>
    </xdr:sp>
    <xdr:clientData/>
  </xdr:twoCellAnchor>
  <xdr:oneCellAnchor>
    <xdr:from>
      <xdr:col>0</xdr:col>
      <xdr:colOff>68581</xdr:colOff>
      <xdr:row>4</xdr:row>
      <xdr:rowOff>38100</xdr:rowOff>
    </xdr:from>
    <xdr:ext cx="1082040" cy="838200"/>
    <xdr:pic>
      <xdr:nvPicPr>
        <xdr:cNvPr id="3" name="Imagem 2">
          <a:extLst>
            <a:ext uri="{FF2B5EF4-FFF2-40B4-BE49-F238E27FC236}">
              <a16:creationId xmlns:a16="http://schemas.microsoft.com/office/drawing/2014/main" id="{747FA944-6776-4D6C-8B91-943141D94C4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093"/>
        <a:stretch>
          <a:fillRect/>
        </a:stretch>
      </xdr:blipFill>
      <xdr:spPr>
        <a:xfrm>
          <a:off x="68581" y="175260"/>
          <a:ext cx="1082040" cy="838200"/>
        </a:xfrm>
        <a:prstGeom prst="rect">
          <a:avLst/>
        </a:prstGeom>
        <a:noFill/>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9"/>
  <sheetViews>
    <sheetView showGridLines="0" showOutlineSymbols="0" showWhiteSpace="0" zoomScaleNormal="100" workbookViewId="0">
      <selection activeCell="D5" sqref="D5"/>
    </sheetView>
  </sheetViews>
  <sheetFormatPr defaultColWidth="9" defaultRowHeight="13.8"/>
  <cols>
    <col min="1" max="1" width="10" style="101" customWidth="1"/>
    <col min="2" max="2" width="10" customWidth="1"/>
    <col min="3" max="3" width="13.19921875" customWidth="1"/>
    <col min="4" max="4" width="60" customWidth="1"/>
    <col min="5" max="5" width="8" customWidth="1"/>
    <col min="6" max="6" width="13" style="2" customWidth="1"/>
    <col min="7" max="8" width="13" customWidth="1"/>
    <col min="9" max="9" width="17.69921875" customWidth="1"/>
    <col min="10" max="10" width="13" customWidth="1"/>
  </cols>
  <sheetData>
    <row r="1" spans="1:10" ht="42.75" customHeight="1">
      <c r="A1" s="126"/>
      <c r="B1" s="127"/>
      <c r="C1" s="128"/>
      <c r="D1" s="144" t="s">
        <v>994</v>
      </c>
      <c r="E1" s="145"/>
      <c r="F1" s="145"/>
      <c r="G1" s="145"/>
      <c r="H1" s="145"/>
      <c r="I1" s="145"/>
      <c r="J1" s="146"/>
    </row>
    <row r="2" spans="1:10" ht="24.75" customHeight="1">
      <c r="A2" s="129"/>
      <c r="B2" s="130"/>
      <c r="C2" s="131"/>
      <c r="D2" s="3" t="s">
        <v>0</v>
      </c>
      <c r="E2" s="147" t="s">
        <v>1</v>
      </c>
      <c r="F2" s="147"/>
      <c r="G2" s="147"/>
      <c r="H2" s="4" t="s">
        <v>2</v>
      </c>
      <c r="I2" s="147" t="s">
        <v>3</v>
      </c>
      <c r="J2" s="147"/>
    </row>
    <row r="3" spans="1:10" ht="21" customHeight="1">
      <c r="A3" s="129"/>
      <c r="B3" s="130"/>
      <c r="C3" s="131"/>
      <c r="D3" s="102" t="s">
        <v>4</v>
      </c>
      <c r="E3" s="135" t="s">
        <v>991</v>
      </c>
      <c r="F3" s="136"/>
      <c r="G3" s="137"/>
      <c r="H3" s="150">
        <v>0.2452</v>
      </c>
      <c r="I3" s="153" t="s">
        <v>992</v>
      </c>
      <c r="J3" s="154"/>
    </row>
    <row r="4" spans="1:10" ht="21.75" customHeight="1">
      <c r="A4" s="129"/>
      <c r="B4" s="130"/>
      <c r="C4" s="131"/>
      <c r="D4" s="3" t="s">
        <v>5</v>
      </c>
      <c r="E4" s="138"/>
      <c r="F4" s="139"/>
      <c r="G4" s="140"/>
      <c r="H4" s="151"/>
      <c r="I4" s="147" t="s">
        <v>6</v>
      </c>
      <c r="J4" s="147"/>
    </row>
    <row r="5" spans="1:10" ht="33.75" customHeight="1">
      <c r="A5" s="132"/>
      <c r="B5" s="133"/>
      <c r="C5" s="134"/>
      <c r="D5" s="109" t="s">
        <v>993</v>
      </c>
      <c r="E5" s="141"/>
      <c r="F5" s="142"/>
      <c r="G5" s="143"/>
      <c r="H5" s="152"/>
      <c r="I5" s="148">
        <v>45106</v>
      </c>
      <c r="J5" s="149"/>
    </row>
    <row r="6" spans="1:10" ht="15.75" customHeight="1">
      <c r="A6" s="117" t="s">
        <v>7</v>
      </c>
      <c r="B6" s="118"/>
      <c r="C6" s="118"/>
      <c r="D6" s="118"/>
      <c r="E6" s="118"/>
      <c r="F6" s="118"/>
      <c r="G6" s="118"/>
      <c r="H6" s="118"/>
      <c r="I6" s="118"/>
      <c r="J6" s="119"/>
    </row>
    <row r="7" spans="1:10" ht="30" customHeight="1">
      <c r="A7" s="5" t="s">
        <v>8</v>
      </c>
      <c r="B7" s="6" t="s">
        <v>9</v>
      </c>
      <c r="C7" s="5" t="s">
        <v>10</v>
      </c>
      <c r="D7" s="5" t="s">
        <v>11</v>
      </c>
      <c r="E7" s="7" t="s">
        <v>12</v>
      </c>
      <c r="F7" s="8" t="s">
        <v>13</v>
      </c>
      <c r="G7" s="6" t="s">
        <v>14</v>
      </c>
      <c r="H7" s="6" t="s">
        <v>15</v>
      </c>
      <c r="I7" s="6" t="s">
        <v>16</v>
      </c>
      <c r="J7" s="6" t="s">
        <v>17</v>
      </c>
    </row>
    <row r="8" spans="1:10" ht="24" customHeight="1">
      <c r="A8" s="9" t="s">
        <v>18</v>
      </c>
      <c r="B8" s="9"/>
      <c r="C8" s="9"/>
      <c r="D8" s="9" t="s">
        <v>19</v>
      </c>
      <c r="E8" s="9"/>
      <c r="F8" s="10"/>
      <c r="G8" s="9"/>
      <c r="H8" s="9"/>
      <c r="I8" s="10">
        <f>SUM(I9:I14)</f>
        <v>18057.180636000005</v>
      </c>
      <c r="J8" s="16">
        <f>SUM(J9:J14)</f>
        <v>8.7066850204540192E-3</v>
      </c>
    </row>
    <row r="9" spans="1:10" s="1" customFormat="1" ht="30.6" customHeight="1">
      <c r="A9" s="11" t="s">
        <v>20</v>
      </c>
      <c r="B9" s="12" t="s">
        <v>21</v>
      </c>
      <c r="C9" s="11" t="s">
        <v>22</v>
      </c>
      <c r="D9" s="11" t="s">
        <v>23</v>
      </c>
      <c r="E9" s="13" t="s">
        <v>24</v>
      </c>
      <c r="F9" s="14">
        <v>4</v>
      </c>
      <c r="G9" s="14">
        <v>1266.51</v>
      </c>
      <c r="H9" s="14">
        <f t="shared" ref="H9:H14" si="0">G9*($H$3+1)</f>
        <v>1577.058252</v>
      </c>
      <c r="I9" s="14">
        <f t="shared" ref="I9:I14" si="1">H9*F9</f>
        <v>6308.2330080000002</v>
      </c>
      <c r="J9" s="17">
        <f>I9/$I$343</f>
        <v>3.0416596557043601E-3</v>
      </c>
    </row>
    <row r="10" spans="1:10" s="1" customFormat="1" ht="24" customHeight="1">
      <c r="A10" s="11" t="s">
        <v>25</v>
      </c>
      <c r="B10" s="12" t="s">
        <v>26</v>
      </c>
      <c r="C10" s="11" t="s">
        <v>22</v>
      </c>
      <c r="D10" s="11" t="s">
        <v>27</v>
      </c>
      <c r="E10" s="13" t="s">
        <v>24</v>
      </c>
      <c r="F10" s="14">
        <v>2</v>
      </c>
      <c r="G10" s="14">
        <v>1499.78</v>
      </c>
      <c r="H10" s="14">
        <f t="shared" si="0"/>
        <v>1867.5260560000002</v>
      </c>
      <c r="I10" s="14">
        <f t="shared" si="1"/>
        <v>3735.0521120000003</v>
      </c>
      <c r="J10" s="17">
        <f t="shared" ref="J10:J14" si="2">I10/$I$343</f>
        <v>1.8009412947518318E-3</v>
      </c>
    </row>
    <row r="11" spans="1:10" s="1" customFormat="1" ht="24" customHeight="1">
      <c r="A11" s="11" t="s">
        <v>28</v>
      </c>
      <c r="B11" s="12" t="s">
        <v>29</v>
      </c>
      <c r="C11" s="11" t="s">
        <v>22</v>
      </c>
      <c r="D11" s="11" t="s">
        <v>30</v>
      </c>
      <c r="E11" s="13" t="s">
        <v>24</v>
      </c>
      <c r="F11" s="14">
        <v>2</v>
      </c>
      <c r="G11" s="14">
        <v>1444.38</v>
      </c>
      <c r="H11" s="14">
        <f t="shared" si="0"/>
        <v>1798.5419760000002</v>
      </c>
      <c r="I11" s="14">
        <f t="shared" si="1"/>
        <v>3597.0839520000004</v>
      </c>
      <c r="J11" s="17">
        <f t="shared" si="2"/>
        <v>1.7344167726690922E-3</v>
      </c>
    </row>
    <row r="12" spans="1:10" s="1" customFormat="1" ht="24" customHeight="1">
      <c r="A12" s="11" t="s">
        <v>31</v>
      </c>
      <c r="B12" s="12" t="s">
        <v>32</v>
      </c>
      <c r="C12" s="11" t="s">
        <v>22</v>
      </c>
      <c r="D12" s="11" t="s">
        <v>33</v>
      </c>
      <c r="E12" s="13" t="s">
        <v>24</v>
      </c>
      <c r="F12" s="14">
        <v>1</v>
      </c>
      <c r="G12" s="14">
        <v>1089.94</v>
      </c>
      <c r="H12" s="14">
        <f t="shared" si="0"/>
        <v>1357.1932880000002</v>
      </c>
      <c r="I12" s="14">
        <f t="shared" si="1"/>
        <v>1357.1932880000002</v>
      </c>
      <c r="J12" s="17">
        <f t="shared" si="2"/>
        <v>6.5440196388864087E-4</v>
      </c>
    </row>
    <row r="13" spans="1:10" s="1" customFormat="1" ht="24" customHeight="1">
      <c r="A13" s="11" t="s">
        <v>34</v>
      </c>
      <c r="B13" s="12" t="s">
        <v>35</v>
      </c>
      <c r="C13" s="11" t="s">
        <v>22</v>
      </c>
      <c r="D13" s="11" t="s">
        <v>36</v>
      </c>
      <c r="E13" s="13" t="s">
        <v>24</v>
      </c>
      <c r="F13" s="14">
        <v>1</v>
      </c>
      <c r="G13" s="14">
        <v>1183.07</v>
      </c>
      <c r="H13" s="14">
        <f t="shared" si="0"/>
        <v>1473.158764</v>
      </c>
      <c r="I13" s="14">
        <f t="shared" si="1"/>
        <v>1473.158764</v>
      </c>
      <c r="J13" s="17">
        <f t="shared" si="2"/>
        <v>7.1031738574392565E-4</v>
      </c>
    </row>
    <row r="14" spans="1:10" s="1" customFormat="1" ht="26.1" customHeight="1">
      <c r="A14" s="11" t="s">
        <v>37</v>
      </c>
      <c r="B14" s="12" t="s">
        <v>38</v>
      </c>
      <c r="C14" s="11" t="s">
        <v>22</v>
      </c>
      <c r="D14" s="11" t="s">
        <v>39</v>
      </c>
      <c r="E14" s="13" t="s">
        <v>24</v>
      </c>
      <c r="F14" s="14">
        <v>1</v>
      </c>
      <c r="G14" s="14">
        <v>1274.06</v>
      </c>
      <c r="H14" s="14">
        <f t="shared" si="0"/>
        <v>1586.4595120000001</v>
      </c>
      <c r="I14" s="14">
        <f t="shared" si="1"/>
        <v>1586.4595120000001</v>
      </c>
      <c r="J14" s="17">
        <f t="shared" si="2"/>
        <v>7.6494794769616837E-4</v>
      </c>
    </row>
    <row r="15" spans="1:10" ht="24" customHeight="1">
      <c r="A15" s="9" t="s">
        <v>40</v>
      </c>
      <c r="B15" s="9"/>
      <c r="C15" s="9"/>
      <c r="D15" s="9" t="s">
        <v>41</v>
      </c>
      <c r="E15" s="9"/>
      <c r="F15" s="10"/>
      <c r="G15" s="9"/>
      <c r="H15" s="15"/>
      <c r="I15" s="90">
        <f>SUM(I16:I23)</f>
        <v>37204.826584000002</v>
      </c>
      <c r="J15" s="91">
        <f>SUM(J16:J23)</f>
        <v>1.793916297551415E-2</v>
      </c>
    </row>
    <row r="16" spans="1:10" s="1" customFormat="1" ht="78" customHeight="1">
      <c r="A16" s="11" t="s">
        <v>42</v>
      </c>
      <c r="B16" s="12" t="s">
        <v>43</v>
      </c>
      <c r="C16" s="11" t="s">
        <v>44</v>
      </c>
      <c r="D16" s="11" t="s">
        <v>45</v>
      </c>
      <c r="E16" s="13" t="s">
        <v>46</v>
      </c>
      <c r="F16" s="14">
        <v>1</v>
      </c>
      <c r="G16" s="14">
        <v>3707.52</v>
      </c>
      <c r="H16" s="14">
        <f t="shared" ref="H16:H22" si="3">G16*($H$3+1)</f>
        <v>4616.6039040000005</v>
      </c>
      <c r="I16" s="14">
        <f t="shared" ref="I16:I22" si="4">H16*F16</f>
        <v>4616.6039040000005</v>
      </c>
      <c r="J16" s="17">
        <f>I16/$I$343</f>
        <v>2.2260017699656989E-3</v>
      </c>
    </row>
    <row r="17" spans="1:10" s="1" customFormat="1" ht="65.099999999999994" customHeight="1">
      <c r="A17" s="11" t="s">
        <v>47</v>
      </c>
      <c r="B17" s="12" t="s">
        <v>48</v>
      </c>
      <c r="C17" s="11" t="s">
        <v>44</v>
      </c>
      <c r="D17" s="11" t="s">
        <v>49</v>
      </c>
      <c r="E17" s="13" t="s">
        <v>50</v>
      </c>
      <c r="F17" s="14">
        <v>24</v>
      </c>
      <c r="G17" s="14">
        <v>206.9</v>
      </c>
      <c r="H17" s="14">
        <f t="shared" si="3"/>
        <v>257.63188000000002</v>
      </c>
      <c r="I17" s="14">
        <f t="shared" si="4"/>
        <v>6183.1651200000006</v>
      </c>
      <c r="J17" s="17">
        <f t="shared" ref="J17:J23" si="5">I17/$I$343</f>
        <v>2.9813552965167211E-3</v>
      </c>
    </row>
    <row r="18" spans="1:10" s="1" customFormat="1" ht="39" customHeight="1">
      <c r="A18" s="11" t="s">
        <v>51</v>
      </c>
      <c r="B18" s="12" t="s">
        <v>52</v>
      </c>
      <c r="C18" s="11" t="s">
        <v>44</v>
      </c>
      <c r="D18" s="11" t="s">
        <v>53</v>
      </c>
      <c r="E18" s="13" t="s">
        <v>54</v>
      </c>
      <c r="F18" s="14">
        <v>800</v>
      </c>
      <c r="G18" s="14">
        <v>2.08</v>
      </c>
      <c r="H18" s="14">
        <f t="shared" si="3"/>
        <v>2.5900160000000003</v>
      </c>
      <c r="I18" s="14">
        <f t="shared" si="4"/>
        <v>2072.0128000000004</v>
      </c>
      <c r="J18" s="17">
        <f t="shared" si="5"/>
        <v>9.9906863488879983E-4</v>
      </c>
    </row>
    <row r="19" spans="1:10" s="1" customFormat="1" ht="65.099999999999994" customHeight="1">
      <c r="A19" s="11" t="s">
        <v>55</v>
      </c>
      <c r="B19" s="12" t="s">
        <v>56</v>
      </c>
      <c r="C19" s="11" t="s">
        <v>44</v>
      </c>
      <c r="D19" s="11" t="s">
        <v>57</v>
      </c>
      <c r="E19" s="13" t="s">
        <v>46</v>
      </c>
      <c r="F19" s="14">
        <v>1</v>
      </c>
      <c r="G19" s="14">
        <v>1151.74</v>
      </c>
      <c r="H19" s="14">
        <f t="shared" si="3"/>
        <v>1434.1466480000001</v>
      </c>
      <c r="I19" s="14">
        <f t="shared" si="4"/>
        <v>1434.1466480000001</v>
      </c>
      <c r="J19" s="17">
        <f t="shared" si="5"/>
        <v>6.9150679660266007E-4</v>
      </c>
    </row>
    <row r="20" spans="1:10" s="1" customFormat="1" ht="51.9" customHeight="1">
      <c r="A20" s="11" t="s">
        <v>58</v>
      </c>
      <c r="B20" s="12" t="s">
        <v>59</v>
      </c>
      <c r="C20" s="11" t="s">
        <v>44</v>
      </c>
      <c r="D20" s="11" t="s">
        <v>60</v>
      </c>
      <c r="E20" s="13" t="s">
        <v>46</v>
      </c>
      <c r="F20" s="14">
        <v>1</v>
      </c>
      <c r="G20" s="14">
        <v>370.99</v>
      </c>
      <c r="H20" s="14">
        <f t="shared" si="3"/>
        <v>461.95674800000006</v>
      </c>
      <c r="I20" s="14">
        <f t="shared" si="4"/>
        <v>461.95674800000006</v>
      </c>
      <c r="J20" s="17">
        <f t="shared" si="5"/>
        <v>2.2274307263064655E-4</v>
      </c>
    </row>
    <row r="21" spans="1:10" s="1" customFormat="1" ht="51.9" customHeight="1">
      <c r="A21" s="11" t="s">
        <v>61</v>
      </c>
      <c r="B21" s="12" t="s">
        <v>62</v>
      </c>
      <c r="C21" s="11" t="s">
        <v>44</v>
      </c>
      <c r="D21" s="11" t="s">
        <v>63</v>
      </c>
      <c r="E21" s="13" t="s">
        <v>50</v>
      </c>
      <c r="F21" s="14">
        <v>121</v>
      </c>
      <c r="G21" s="14">
        <v>48.91</v>
      </c>
      <c r="H21" s="14">
        <f t="shared" si="3"/>
        <v>60.902732</v>
      </c>
      <c r="I21" s="14">
        <f t="shared" si="4"/>
        <v>7369.2305720000004</v>
      </c>
      <c r="J21" s="17">
        <f t="shared" si="5"/>
        <v>3.5532440377534585E-3</v>
      </c>
    </row>
    <row r="22" spans="1:10" s="1" customFormat="1" ht="51.9" customHeight="1">
      <c r="A22" s="11" t="s">
        <v>64</v>
      </c>
      <c r="B22" s="12" t="s">
        <v>65</v>
      </c>
      <c r="C22" s="11" t="s">
        <v>44</v>
      </c>
      <c r="D22" s="11" t="s">
        <v>66</v>
      </c>
      <c r="E22" s="13" t="s">
        <v>46</v>
      </c>
      <c r="F22" s="14">
        <v>1</v>
      </c>
      <c r="G22" s="14">
        <v>7400.91</v>
      </c>
      <c r="H22" s="14">
        <f t="shared" si="3"/>
        <v>9215.6131320000004</v>
      </c>
      <c r="I22" s="14">
        <f t="shared" si="4"/>
        <v>9215.6131320000004</v>
      </c>
      <c r="J22" s="17">
        <f t="shared" si="5"/>
        <v>4.4435198621603769E-3</v>
      </c>
    </row>
    <row r="23" spans="1:10" s="1" customFormat="1" ht="26.1" customHeight="1">
      <c r="A23" s="11" t="s">
        <v>67</v>
      </c>
      <c r="B23" s="12" t="s">
        <v>68</v>
      </c>
      <c r="C23" s="11" t="s">
        <v>44</v>
      </c>
      <c r="D23" s="11" t="s">
        <v>69</v>
      </c>
      <c r="E23" s="13" t="s">
        <v>70</v>
      </c>
      <c r="F23" s="14">
        <v>0.3</v>
      </c>
      <c r="G23" s="14">
        <v>1950699.22</v>
      </c>
      <c r="H23" s="14"/>
      <c r="I23" s="14">
        <f>G23*0.003</f>
        <v>5852.0976600000004</v>
      </c>
      <c r="J23" s="17">
        <f t="shared" si="5"/>
        <v>2.8217235049957895E-3</v>
      </c>
    </row>
    <row r="24" spans="1:10" ht="24" customHeight="1">
      <c r="A24" s="9" t="s">
        <v>71</v>
      </c>
      <c r="B24" s="9"/>
      <c r="C24" s="9"/>
      <c r="D24" s="9" t="s">
        <v>72</v>
      </c>
      <c r="E24" s="9"/>
      <c r="F24" s="10"/>
      <c r="G24" s="9"/>
      <c r="H24" s="15"/>
      <c r="I24" s="90">
        <f>I25+I31+I41</f>
        <v>449289.12129522301</v>
      </c>
      <c r="J24" s="16">
        <f>J25+J31+J41</f>
        <v>0.21663508501627343</v>
      </c>
    </row>
    <row r="25" spans="1:10" ht="24" customHeight="1">
      <c r="A25" s="9" t="s">
        <v>73</v>
      </c>
      <c r="B25" s="9"/>
      <c r="C25" s="9"/>
      <c r="D25" s="9" t="s">
        <v>74</v>
      </c>
      <c r="E25" s="9"/>
      <c r="F25" s="10"/>
      <c r="G25" s="9"/>
      <c r="H25" s="15"/>
      <c r="I25" s="90">
        <f>SUM(I26:I30)</f>
        <v>18155.146621480002</v>
      </c>
      <c r="J25" s="91">
        <f>SUM(J26:J30)</f>
        <v>8.7539215739053482E-3</v>
      </c>
    </row>
    <row r="26" spans="1:10" s="1" customFormat="1" ht="42.6" customHeight="1">
      <c r="A26" s="29" t="s">
        <v>957</v>
      </c>
      <c r="B26" s="12" t="s">
        <v>75</v>
      </c>
      <c r="C26" s="11" t="s">
        <v>44</v>
      </c>
      <c r="D26" s="29" t="s">
        <v>984</v>
      </c>
      <c r="E26" s="13" t="s">
        <v>77</v>
      </c>
      <c r="F26" s="14">
        <v>73.11</v>
      </c>
      <c r="G26" s="14">
        <v>60.61</v>
      </c>
      <c r="H26" s="14">
        <f>G26*($H$3+1)</f>
        <v>75.471572000000009</v>
      </c>
      <c r="I26" s="14">
        <f>H26*F26</f>
        <v>5517.7266289200006</v>
      </c>
      <c r="J26" s="17">
        <f>I26/$I$343</f>
        <v>2.6604988206852215E-3</v>
      </c>
    </row>
    <row r="27" spans="1:10" s="1" customFormat="1" ht="24" customHeight="1">
      <c r="A27" s="29" t="s">
        <v>958</v>
      </c>
      <c r="B27" s="12" t="s">
        <v>78</v>
      </c>
      <c r="C27" s="11" t="s">
        <v>44</v>
      </c>
      <c r="D27" s="11" t="s">
        <v>977</v>
      </c>
      <c r="E27" s="13" t="s">
        <v>77</v>
      </c>
      <c r="F27" s="14">
        <v>13.38</v>
      </c>
      <c r="G27" s="14">
        <v>60.61</v>
      </c>
      <c r="H27" s="14">
        <f>G27*($H$3+1)</f>
        <v>75.471572000000009</v>
      </c>
      <c r="I27" s="14">
        <f>H27*F27</f>
        <v>1009.8096333600001</v>
      </c>
      <c r="J27" s="17">
        <f t="shared" ref="J27:J30" si="6">I27/$I$343</f>
        <v>4.8690294379384852E-4</v>
      </c>
    </row>
    <row r="28" spans="1:10" s="1" customFormat="1" ht="26.1" customHeight="1">
      <c r="A28" s="29" t="s">
        <v>959</v>
      </c>
      <c r="B28" s="12" t="s">
        <v>79</v>
      </c>
      <c r="C28" s="11" t="s">
        <v>44</v>
      </c>
      <c r="D28" s="11" t="s">
        <v>80</v>
      </c>
      <c r="E28" s="13" t="s">
        <v>77</v>
      </c>
      <c r="F28" s="14">
        <v>44.2</v>
      </c>
      <c r="G28" s="14">
        <v>3.21</v>
      </c>
      <c r="H28" s="14">
        <f>G28*($H$3+1)</f>
        <v>3.9970920000000003</v>
      </c>
      <c r="I28" s="14">
        <f>H28*F28</f>
        <v>176.67146640000001</v>
      </c>
      <c r="J28" s="17">
        <f t="shared" si="6"/>
        <v>8.5186211571690323E-5</v>
      </c>
    </row>
    <row r="29" spans="1:10" s="1" customFormat="1" ht="39" customHeight="1">
      <c r="A29" s="29" t="s">
        <v>960</v>
      </c>
      <c r="B29" s="12" t="s">
        <v>81</v>
      </c>
      <c r="C29" s="11" t="s">
        <v>44</v>
      </c>
      <c r="D29" s="11" t="s">
        <v>82</v>
      </c>
      <c r="E29" s="13" t="s">
        <v>83</v>
      </c>
      <c r="F29" s="14">
        <f>88.4+(F30*2)</f>
        <v>1368.4</v>
      </c>
      <c r="G29" s="14">
        <v>2.96</v>
      </c>
      <c r="H29" s="14">
        <f>G29*($H$3+1)</f>
        <v>3.6857920000000002</v>
      </c>
      <c r="I29" s="14">
        <f>H29*F29</f>
        <v>5043.6377728000007</v>
      </c>
      <c r="J29" s="17">
        <f t="shared" si="6"/>
        <v>2.4319059730446078E-3</v>
      </c>
    </row>
    <row r="30" spans="1:10" s="1" customFormat="1" ht="39" customHeight="1">
      <c r="A30" s="29" t="s">
        <v>961</v>
      </c>
      <c r="B30" s="12" t="s">
        <v>937</v>
      </c>
      <c r="C30" s="11" t="s">
        <v>44</v>
      </c>
      <c r="D30" s="29" t="s">
        <v>976</v>
      </c>
      <c r="E30" s="30" t="s">
        <v>938</v>
      </c>
      <c r="F30" s="14">
        <f>800*0.8</f>
        <v>640</v>
      </c>
      <c r="G30" s="14">
        <v>8.0399999999999991</v>
      </c>
      <c r="H30" s="14">
        <f>G30*($H$3+1)</f>
        <v>10.011407999999999</v>
      </c>
      <c r="I30" s="14">
        <f>H30*F30</f>
        <v>6407.3011200000001</v>
      </c>
      <c r="J30" s="17">
        <f t="shared" si="6"/>
        <v>3.0894276248099807E-3</v>
      </c>
    </row>
    <row r="31" spans="1:10" ht="24" customHeight="1">
      <c r="A31" s="92" t="s">
        <v>956</v>
      </c>
      <c r="B31" s="9"/>
      <c r="C31" s="9"/>
      <c r="D31" s="9" t="s">
        <v>84</v>
      </c>
      <c r="E31" s="9"/>
      <c r="F31" s="10"/>
      <c r="G31" s="9"/>
      <c r="H31" s="15"/>
      <c r="I31" s="90">
        <f>SUM(I32:I40)</f>
        <v>229838.582268823</v>
      </c>
      <c r="J31" s="91">
        <f>SUM(J32:J40)</f>
        <v>0.1108219595130349</v>
      </c>
    </row>
    <row r="32" spans="1:10" s="1" customFormat="1" ht="26.1" customHeight="1">
      <c r="A32" s="29" t="s">
        <v>962</v>
      </c>
      <c r="B32" s="12" t="s">
        <v>85</v>
      </c>
      <c r="C32" s="11" t="s">
        <v>44</v>
      </c>
      <c r="D32" s="11" t="s">
        <v>86</v>
      </c>
      <c r="E32" s="13" t="s">
        <v>54</v>
      </c>
      <c r="F32" s="14">
        <v>163.06</v>
      </c>
      <c r="G32" s="14">
        <v>20.43</v>
      </c>
      <c r="H32" s="14">
        <f t="shared" ref="H32:H40" si="7">G32*($H$3+1)</f>
        <v>25.439436000000001</v>
      </c>
      <c r="I32" s="14">
        <f t="shared" ref="I32:I40" si="8">H32*F32</f>
        <v>4148.1544341600002</v>
      </c>
      <c r="J32" s="17">
        <f>I32/$I$343</f>
        <v>2.0001280821451261E-3</v>
      </c>
    </row>
    <row r="33" spans="1:10" s="1" customFormat="1" ht="26.1" customHeight="1">
      <c r="A33" s="29" t="s">
        <v>963</v>
      </c>
      <c r="B33" s="12" t="s">
        <v>87</v>
      </c>
      <c r="C33" s="11" t="s">
        <v>44</v>
      </c>
      <c r="D33" s="11" t="s">
        <v>88</v>
      </c>
      <c r="E33" s="13" t="s">
        <v>77</v>
      </c>
      <c r="F33" s="14">
        <v>4.75</v>
      </c>
      <c r="G33" s="14">
        <v>372.3</v>
      </c>
      <c r="H33" s="14">
        <f t="shared" si="7"/>
        <v>463.58796000000007</v>
      </c>
      <c r="I33" s="14">
        <f t="shared" si="8"/>
        <v>2202.0428100000004</v>
      </c>
      <c r="J33" s="17">
        <f t="shared" ref="J33:J40" si="9">I33/$I$343</f>
        <v>1.0617655953444867E-3</v>
      </c>
    </row>
    <row r="34" spans="1:10" s="1" customFormat="1" ht="26.4">
      <c r="A34" s="29" t="s">
        <v>964</v>
      </c>
      <c r="B34" s="12" t="s">
        <v>89</v>
      </c>
      <c r="C34" s="11" t="s">
        <v>44</v>
      </c>
      <c r="D34" s="29" t="s">
        <v>985</v>
      </c>
      <c r="E34" s="13" t="s">
        <v>90</v>
      </c>
      <c r="F34" s="14">
        <v>5101</v>
      </c>
      <c r="G34" s="14">
        <v>13.52</v>
      </c>
      <c r="H34" s="14">
        <f t="shared" si="7"/>
        <v>16.835104000000001</v>
      </c>
      <c r="I34" s="14">
        <f t="shared" si="8"/>
        <v>85875.865504000001</v>
      </c>
      <c r="J34" s="17">
        <f t="shared" si="9"/>
        <v>4.1407023990863108E-2</v>
      </c>
    </row>
    <row r="35" spans="1:10" s="1" customFormat="1" ht="44.4" customHeight="1">
      <c r="A35" s="29" t="s">
        <v>965</v>
      </c>
      <c r="B35" s="12" t="s">
        <v>91</v>
      </c>
      <c r="C35" s="11" t="s">
        <v>44</v>
      </c>
      <c r="D35" s="29" t="s">
        <v>986</v>
      </c>
      <c r="E35" s="13" t="s">
        <v>77</v>
      </c>
      <c r="F35" s="14">
        <v>118.27</v>
      </c>
      <c r="G35" s="14">
        <v>721.63</v>
      </c>
      <c r="H35" s="14">
        <f t="shared" si="7"/>
        <v>898.57367600000009</v>
      </c>
      <c r="I35" s="14">
        <f t="shared" si="8"/>
        <v>106274.30866052001</v>
      </c>
      <c r="J35" s="17">
        <f t="shared" si="9"/>
        <v>5.1242602592617509E-2</v>
      </c>
    </row>
    <row r="36" spans="1:10" s="1" customFormat="1" ht="40.200000000000003" customHeight="1">
      <c r="A36" s="29" t="s">
        <v>966</v>
      </c>
      <c r="B36" s="12" t="s">
        <v>100</v>
      </c>
      <c r="C36" s="11" t="s">
        <v>44</v>
      </c>
      <c r="D36" s="11" t="s">
        <v>978</v>
      </c>
      <c r="E36" s="13" t="s">
        <v>54</v>
      </c>
      <c r="F36" s="14">
        <v>112.53</v>
      </c>
      <c r="G36" s="14">
        <v>62.86</v>
      </c>
      <c r="H36" s="14">
        <f t="shared" si="7"/>
        <v>78.273272000000006</v>
      </c>
      <c r="I36" s="14">
        <f t="shared" si="8"/>
        <v>8808.0912981600013</v>
      </c>
      <c r="J36" s="17">
        <f t="shared" si="9"/>
        <v>4.2470238355808553E-3</v>
      </c>
    </row>
    <row r="37" spans="1:10" s="1" customFormat="1" ht="54" customHeight="1">
      <c r="A37" s="29" t="s">
        <v>967</v>
      </c>
      <c r="B37" s="12" t="s">
        <v>979</v>
      </c>
      <c r="C37" s="11" t="s">
        <v>44</v>
      </c>
      <c r="D37" s="11" t="s">
        <v>982</v>
      </c>
      <c r="E37" s="13" t="s">
        <v>54</v>
      </c>
      <c r="F37" s="14">
        <v>60.55</v>
      </c>
      <c r="G37" s="14">
        <v>140.81</v>
      </c>
      <c r="H37" s="14">
        <f t="shared" si="7"/>
        <v>175.336612</v>
      </c>
      <c r="I37" s="14">
        <f t="shared" si="8"/>
        <v>10616.631856599999</v>
      </c>
      <c r="J37" s="17">
        <f t="shared" si="9"/>
        <v>5.1190532684403803E-3</v>
      </c>
    </row>
    <row r="38" spans="1:10" s="1" customFormat="1" ht="39.6">
      <c r="A38" s="29" t="s">
        <v>968</v>
      </c>
      <c r="B38" s="12" t="s">
        <v>92</v>
      </c>
      <c r="C38" s="11" t="s">
        <v>44</v>
      </c>
      <c r="D38" s="11" t="s">
        <v>93</v>
      </c>
      <c r="E38" s="13" t="s">
        <v>46</v>
      </c>
      <c r="F38" s="14">
        <v>1</v>
      </c>
      <c r="G38" s="14">
        <v>4284.75</v>
      </c>
      <c r="H38" s="14">
        <f t="shared" si="7"/>
        <v>5335.3707000000004</v>
      </c>
      <c r="I38" s="14">
        <f t="shared" si="8"/>
        <v>5335.3707000000004</v>
      </c>
      <c r="J38" s="17">
        <f t="shared" si="9"/>
        <v>2.572571714747467E-3</v>
      </c>
    </row>
    <row r="39" spans="1:10" s="1" customFormat="1" ht="39.6">
      <c r="A39" s="29" t="s">
        <v>980</v>
      </c>
      <c r="B39" s="12" t="s">
        <v>94</v>
      </c>
      <c r="C39" s="11" t="s">
        <v>44</v>
      </c>
      <c r="D39" s="11" t="s">
        <v>95</v>
      </c>
      <c r="E39" s="13" t="s">
        <v>96</v>
      </c>
      <c r="F39" s="14">
        <v>30</v>
      </c>
      <c r="G39" s="14">
        <v>24.63</v>
      </c>
      <c r="H39" s="14">
        <f t="shared" si="7"/>
        <v>30.669276</v>
      </c>
      <c r="I39" s="14">
        <f t="shared" si="8"/>
        <v>920.07827999999995</v>
      </c>
      <c r="J39" s="17">
        <f t="shared" si="9"/>
        <v>4.4363690764383056E-4</v>
      </c>
    </row>
    <row r="40" spans="1:10" s="1" customFormat="1" ht="39.6">
      <c r="A40" s="29" t="s">
        <v>981</v>
      </c>
      <c r="B40" s="12" t="s">
        <v>97</v>
      </c>
      <c r="C40" s="11" t="s">
        <v>44</v>
      </c>
      <c r="D40" s="11" t="s">
        <v>98</v>
      </c>
      <c r="E40" s="13" t="s">
        <v>77</v>
      </c>
      <c r="F40" s="14">
        <f>((3.14*0.15*0.15)*639)</f>
        <v>45.145349999999993</v>
      </c>
      <c r="G40" s="14">
        <v>100.65</v>
      </c>
      <c r="H40" s="14">
        <f t="shared" si="7"/>
        <v>125.32938000000001</v>
      </c>
      <c r="I40" s="14">
        <f t="shared" si="8"/>
        <v>5658.0387253829995</v>
      </c>
      <c r="J40" s="17">
        <f t="shared" si="9"/>
        <v>2.7281535256521378E-3</v>
      </c>
    </row>
    <row r="41" spans="1:10" ht="24" customHeight="1">
      <c r="A41" s="92" t="s">
        <v>969</v>
      </c>
      <c r="B41" s="9"/>
      <c r="C41" s="9"/>
      <c r="D41" s="9" t="s">
        <v>99</v>
      </c>
      <c r="E41" s="9"/>
      <c r="F41" s="10"/>
      <c r="G41" s="9"/>
      <c r="H41" s="15"/>
      <c r="I41" s="90">
        <f>SUM(I42:I46)</f>
        <v>201295.39240492001</v>
      </c>
      <c r="J41" s="91">
        <f>SUM(J42:J46)</f>
        <v>9.705920392933319E-2</v>
      </c>
    </row>
    <row r="42" spans="1:10" s="1" customFormat="1" ht="26.1" customHeight="1">
      <c r="A42" s="29" t="s">
        <v>970</v>
      </c>
      <c r="B42" s="12" t="s">
        <v>100</v>
      </c>
      <c r="C42" s="11" t="s">
        <v>44</v>
      </c>
      <c r="D42" s="11" t="s">
        <v>101</v>
      </c>
      <c r="E42" s="13" t="s">
        <v>54</v>
      </c>
      <c r="F42" s="14">
        <v>462.87</v>
      </c>
      <c r="G42" s="14">
        <v>62.86</v>
      </c>
      <c r="H42" s="14">
        <f t="shared" ref="H42:H78" si="10">G42*($H$3+1)</f>
        <v>78.273272000000006</v>
      </c>
      <c r="I42" s="14">
        <f t="shared" ref="I42:I78" si="11">H42*F42</f>
        <v>36230.349410640003</v>
      </c>
      <c r="J42" s="17">
        <f>I42/$I$343</f>
        <v>1.7469296390076518E-2</v>
      </c>
    </row>
    <row r="43" spans="1:10" s="1" customFormat="1" ht="24" customHeight="1">
      <c r="A43" s="29" t="s">
        <v>971</v>
      </c>
      <c r="B43" s="12" t="s">
        <v>89</v>
      </c>
      <c r="C43" s="11" t="s">
        <v>44</v>
      </c>
      <c r="D43" s="11" t="s">
        <v>102</v>
      </c>
      <c r="E43" s="13" t="s">
        <v>90</v>
      </c>
      <c r="F43" s="14">
        <v>2937.24</v>
      </c>
      <c r="G43" s="14">
        <v>13.52</v>
      </c>
      <c r="H43" s="14">
        <f t="shared" si="10"/>
        <v>16.835104000000001</v>
      </c>
      <c r="I43" s="14">
        <f t="shared" si="11"/>
        <v>49448.740872959999</v>
      </c>
      <c r="J43" s="17">
        <f t="shared" ref="J43:J46" si="12">I43/$I$343</f>
        <v>2.384284790176882E-2</v>
      </c>
    </row>
    <row r="44" spans="1:10" s="1" customFormat="1" ht="39" customHeight="1">
      <c r="A44" s="29" t="s">
        <v>972</v>
      </c>
      <c r="B44" s="12" t="s">
        <v>91</v>
      </c>
      <c r="C44" s="11" t="s">
        <v>44</v>
      </c>
      <c r="D44" s="11" t="s">
        <v>103</v>
      </c>
      <c r="E44" s="13" t="s">
        <v>77</v>
      </c>
      <c r="F44" s="14">
        <v>37.03</v>
      </c>
      <c r="G44" s="14">
        <v>721.63</v>
      </c>
      <c r="H44" s="14">
        <f t="shared" si="10"/>
        <v>898.57367600000009</v>
      </c>
      <c r="I44" s="14">
        <f t="shared" si="11"/>
        <v>33274.183222280008</v>
      </c>
      <c r="J44" s="17">
        <f t="shared" si="12"/>
        <v>1.604391286044328E-2</v>
      </c>
    </row>
    <row r="45" spans="1:10" s="1" customFormat="1" ht="26.1" customHeight="1">
      <c r="A45" s="29" t="s">
        <v>973</v>
      </c>
      <c r="B45" s="12" t="s">
        <v>104</v>
      </c>
      <c r="C45" s="11" t="s">
        <v>44</v>
      </c>
      <c r="D45" s="11" t="s">
        <v>105</v>
      </c>
      <c r="E45" s="13" t="s">
        <v>54</v>
      </c>
      <c r="F45" s="14">
        <v>422.98</v>
      </c>
      <c r="G45" s="14">
        <v>145.34</v>
      </c>
      <c r="H45" s="14">
        <f t="shared" si="10"/>
        <v>180.97736800000001</v>
      </c>
      <c r="I45" s="14">
        <f t="shared" si="11"/>
        <v>76549.807116640004</v>
      </c>
      <c r="J45" s="17">
        <f t="shared" si="12"/>
        <v>3.6910250408212948E-2</v>
      </c>
    </row>
    <row r="46" spans="1:10" s="1" customFormat="1" ht="51.9" customHeight="1">
      <c r="A46" s="29" t="s">
        <v>974</v>
      </c>
      <c r="B46" s="12" t="s">
        <v>106</v>
      </c>
      <c r="C46" s="11" t="s">
        <v>44</v>
      </c>
      <c r="D46" s="11" t="s">
        <v>107</v>
      </c>
      <c r="E46" s="13" t="s">
        <v>77</v>
      </c>
      <c r="F46" s="14">
        <v>1.6</v>
      </c>
      <c r="G46" s="14">
        <v>2907.32</v>
      </c>
      <c r="H46" s="14">
        <f t="shared" si="10"/>
        <v>3620.1948640000005</v>
      </c>
      <c r="I46" s="14">
        <f t="shared" si="11"/>
        <v>5792.311782400001</v>
      </c>
      <c r="J46" s="17">
        <f t="shared" si="12"/>
        <v>2.7928963688316401E-3</v>
      </c>
    </row>
    <row r="47" spans="1:10" ht="24" customHeight="1">
      <c r="A47" s="9" t="s">
        <v>108</v>
      </c>
      <c r="B47" s="9"/>
      <c r="C47" s="9"/>
      <c r="D47" s="9" t="s">
        <v>109</v>
      </c>
      <c r="E47" s="9"/>
      <c r="F47" s="10"/>
      <c r="G47" s="9"/>
      <c r="H47" s="15"/>
      <c r="I47" s="90">
        <f>SUM(I48:I52)</f>
        <v>144090.99094632003</v>
      </c>
      <c r="J47" s="16">
        <f>SUM(J48:J52)</f>
        <v>6.9476785869524715E-2</v>
      </c>
    </row>
    <row r="48" spans="1:10" s="1" customFormat="1" ht="39" customHeight="1">
      <c r="A48" s="11" t="s">
        <v>110</v>
      </c>
      <c r="B48" s="12" t="s">
        <v>111</v>
      </c>
      <c r="C48" s="11" t="s">
        <v>44</v>
      </c>
      <c r="D48" s="11" t="s">
        <v>112</v>
      </c>
      <c r="E48" s="13" t="s">
        <v>54</v>
      </c>
      <c r="F48" s="14">
        <v>984.47</v>
      </c>
      <c r="G48" s="14">
        <v>45.76</v>
      </c>
      <c r="H48" s="14">
        <f t="shared" si="10"/>
        <v>56.980352000000003</v>
      </c>
      <c r="I48" s="14">
        <f t="shared" si="11"/>
        <v>56095.447133440008</v>
      </c>
      <c r="J48" s="17">
        <f>I48/$I$343</f>
        <v>2.7047710222196861E-2</v>
      </c>
    </row>
    <row r="49" spans="1:10" s="1" customFormat="1" ht="39" customHeight="1">
      <c r="A49" s="103" t="s">
        <v>113</v>
      </c>
      <c r="B49" s="104" t="s">
        <v>114</v>
      </c>
      <c r="C49" s="103" t="s">
        <v>22</v>
      </c>
      <c r="D49" s="103" t="s">
        <v>115</v>
      </c>
      <c r="E49" s="105" t="s">
        <v>54</v>
      </c>
      <c r="F49" s="106">
        <v>10.65</v>
      </c>
      <c r="G49" s="106">
        <v>164.17</v>
      </c>
      <c r="H49" s="106">
        <f t="shared" si="10"/>
        <v>204.42448400000001</v>
      </c>
      <c r="I49" s="106">
        <f t="shared" si="11"/>
        <v>2177.1207546000001</v>
      </c>
      <c r="J49" s="17">
        <f t="shared" ref="J49:J52" si="13">I49/$I$343</f>
        <v>1.0497488530410118E-3</v>
      </c>
    </row>
    <row r="50" spans="1:10" s="1" customFormat="1" ht="51.9" customHeight="1">
      <c r="A50" s="11" t="s">
        <v>116</v>
      </c>
      <c r="B50" s="12" t="s">
        <v>117</v>
      </c>
      <c r="C50" s="11" t="s">
        <v>44</v>
      </c>
      <c r="D50" s="11" t="s">
        <v>118</v>
      </c>
      <c r="E50" s="13" t="s">
        <v>54</v>
      </c>
      <c r="F50" s="14">
        <v>4.7300000000000004</v>
      </c>
      <c r="G50" s="14">
        <v>89.57</v>
      </c>
      <c r="H50" s="14">
        <f t="shared" si="10"/>
        <v>111.53256399999999</v>
      </c>
      <c r="I50" s="14">
        <f t="shared" si="11"/>
        <v>527.54902772000003</v>
      </c>
      <c r="J50" s="17">
        <f t="shared" si="13"/>
        <v>2.5436989914402747E-4</v>
      </c>
    </row>
    <row r="51" spans="1:10" s="1" customFormat="1" ht="26.1" customHeight="1">
      <c r="A51" s="11" t="s">
        <v>119</v>
      </c>
      <c r="B51" s="12" t="s">
        <v>120</v>
      </c>
      <c r="C51" s="11" t="s">
        <v>44</v>
      </c>
      <c r="D51" s="11" t="s">
        <v>121</v>
      </c>
      <c r="E51" s="13" t="s">
        <v>54</v>
      </c>
      <c r="F51" s="14">
        <v>2.04</v>
      </c>
      <c r="G51" s="14">
        <v>629.32000000000005</v>
      </c>
      <c r="H51" s="14">
        <f t="shared" si="10"/>
        <v>783.62926400000015</v>
      </c>
      <c r="I51" s="14">
        <f t="shared" si="11"/>
        <v>1598.6036985600003</v>
      </c>
      <c r="J51" s="17">
        <f t="shared" si="13"/>
        <v>7.708035466038269E-4</v>
      </c>
    </row>
    <row r="52" spans="1:10" s="1" customFormat="1" ht="39" customHeight="1">
      <c r="A52" s="11" t="s">
        <v>122</v>
      </c>
      <c r="B52" s="12" t="s">
        <v>123</v>
      </c>
      <c r="C52" s="11" t="s">
        <v>44</v>
      </c>
      <c r="D52" s="11" t="s">
        <v>124</v>
      </c>
      <c r="E52" s="13" t="s">
        <v>50</v>
      </c>
      <c r="F52" s="14">
        <v>89</v>
      </c>
      <c r="G52" s="14">
        <v>755.19</v>
      </c>
      <c r="H52" s="14">
        <f t="shared" si="10"/>
        <v>940.36258800000019</v>
      </c>
      <c r="I52" s="14">
        <f t="shared" si="11"/>
        <v>83692.270332000015</v>
      </c>
      <c r="J52" s="17">
        <f t="shared" si="13"/>
        <v>4.0354153348538986E-2</v>
      </c>
    </row>
    <row r="53" spans="1:10" ht="24" customHeight="1">
      <c r="A53" s="9" t="s">
        <v>125</v>
      </c>
      <c r="B53" s="9"/>
      <c r="C53" s="9"/>
      <c r="D53" s="9" t="s">
        <v>126</v>
      </c>
      <c r="E53" s="9"/>
      <c r="F53" s="10"/>
      <c r="G53" s="9"/>
      <c r="H53" s="15"/>
      <c r="I53" s="90">
        <f>SUM(I54:I55)</f>
        <v>15735.28122452</v>
      </c>
      <c r="J53" s="16">
        <f>SUM(J54:J55)</f>
        <v>7.5871278075948945E-3</v>
      </c>
    </row>
    <row r="54" spans="1:10" s="1" customFormat="1" ht="24" customHeight="1">
      <c r="A54" s="11" t="s">
        <v>127</v>
      </c>
      <c r="B54" s="12" t="s">
        <v>128</v>
      </c>
      <c r="C54" s="11" t="s">
        <v>44</v>
      </c>
      <c r="D54" s="11" t="s">
        <v>129</v>
      </c>
      <c r="E54" s="13" t="s">
        <v>54</v>
      </c>
      <c r="F54" s="14">
        <v>311.05</v>
      </c>
      <c r="G54" s="14">
        <v>23.65</v>
      </c>
      <c r="H54" s="14">
        <f t="shared" si="10"/>
        <v>29.448979999999999</v>
      </c>
      <c r="I54" s="14">
        <f t="shared" si="11"/>
        <v>9160.1052290000007</v>
      </c>
      <c r="J54" s="17">
        <f>I54/$I$343</f>
        <v>4.4167554498576395E-3</v>
      </c>
    </row>
    <row r="55" spans="1:10" s="1" customFormat="1" ht="26.1" customHeight="1">
      <c r="A55" s="11" t="s">
        <v>130</v>
      </c>
      <c r="B55" s="12" t="s">
        <v>131</v>
      </c>
      <c r="C55" s="11" t="s">
        <v>44</v>
      </c>
      <c r="D55" s="11" t="s">
        <v>132</v>
      </c>
      <c r="E55" s="13" t="s">
        <v>54</v>
      </c>
      <c r="F55" s="14">
        <v>83.13</v>
      </c>
      <c r="G55" s="14">
        <v>63.52</v>
      </c>
      <c r="H55" s="14">
        <f t="shared" si="10"/>
        <v>79.095104000000006</v>
      </c>
      <c r="I55" s="14">
        <f t="shared" si="11"/>
        <v>6575.1759955200005</v>
      </c>
      <c r="J55" s="17">
        <f>I55/$I$343</f>
        <v>3.170372357737255E-3</v>
      </c>
    </row>
    <row r="56" spans="1:10" ht="24" customHeight="1">
      <c r="A56" s="9" t="s">
        <v>133</v>
      </c>
      <c r="B56" s="9"/>
      <c r="C56" s="9"/>
      <c r="D56" s="9" t="s">
        <v>134</v>
      </c>
      <c r="E56" s="9"/>
      <c r="F56" s="10"/>
      <c r="G56" s="9"/>
      <c r="H56" s="15"/>
      <c r="I56" s="90">
        <f>SUM(I57:I62)</f>
        <v>290838.73164719995</v>
      </c>
      <c r="J56" s="16">
        <f>SUM(J57:J62)</f>
        <v>0.1402345847475257</v>
      </c>
    </row>
    <row r="57" spans="1:10" s="1" customFormat="1" ht="65.099999999999994" customHeight="1">
      <c r="A57" s="11" t="s">
        <v>135</v>
      </c>
      <c r="B57" s="12" t="s">
        <v>136</v>
      </c>
      <c r="C57" s="11" t="s">
        <v>44</v>
      </c>
      <c r="D57" s="11" t="s">
        <v>137</v>
      </c>
      <c r="E57" s="13" t="s">
        <v>90</v>
      </c>
      <c r="F57" s="14">
        <v>4819.28</v>
      </c>
      <c r="G57" s="14">
        <v>22.37</v>
      </c>
      <c r="H57" s="14">
        <f t="shared" si="10"/>
        <v>27.855124000000004</v>
      </c>
      <c r="I57" s="14">
        <f t="shared" si="11"/>
        <v>134241.64199072</v>
      </c>
      <c r="J57" s="17">
        <f>I57/$I$343</f>
        <v>6.4727695701927906E-2</v>
      </c>
    </row>
    <row r="58" spans="1:10" s="1" customFormat="1" ht="26.1" customHeight="1">
      <c r="A58" s="11" t="s">
        <v>138</v>
      </c>
      <c r="B58" s="12" t="s">
        <v>139</v>
      </c>
      <c r="C58" s="11" t="s">
        <v>44</v>
      </c>
      <c r="D58" s="11" t="s">
        <v>140</v>
      </c>
      <c r="E58" s="13" t="s">
        <v>50</v>
      </c>
      <c r="F58" s="14">
        <v>44.69</v>
      </c>
      <c r="G58" s="14">
        <v>54.81</v>
      </c>
      <c r="H58" s="14">
        <f t="shared" si="10"/>
        <v>68.249412000000007</v>
      </c>
      <c r="I58" s="14">
        <f t="shared" si="11"/>
        <v>3050.0662222800001</v>
      </c>
      <c r="J58" s="17">
        <f t="shared" ref="J58:J62" si="14">I58/$I$343</f>
        <v>1.4706595910091472E-3</v>
      </c>
    </row>
    <row r="59" spans="1:10" s="1" customFormat="1" ht="39" customHeight="1">
      <c r="A59" s="11" t="s">
        <v>141</v>
      </c>
      <c r="B59" s="12" t="s">
        <v>142</v>
      </c>
      <c r="C59" s="11" t="s">
        <v>143</v>
      </c>
      <c r="D59" s="11" t="s">
        <v>144</v>
      </c>
      <c r="E59" s="13" t="s">
        <v>54</v>
      </c>
      <c r="F59" s="14">
        <v>32.700000000000003</v>
      </c>
      <c r="G59" s="14">
        <v>468.87</v>
      </c>
      <c r="H59" s="14">
        <f t="shared" si="10"/>
        <v>583.83692400000007</v>
      </c>
      <c r="I59" s="14">
        <f t="shared" si="11"/>
        <v>19091.467414800005</v>
      </c>
      <c r="J59" s="17">
        <f t="shared" si="14"/>
        <v>9.2053901829796825E-3</v>
      </c>
    </row>
    <row r="60" spans="1:10" s="1" customFormat="1" ht="39" customHeight="1">
      <c r="A60" s="11" t="s">
        <v>145</v>
      </c>
      <c r="B60" s="12" t="s">
        <v>146</v>
      </c>
      <c r="C60" s="11" t="s">
        <v>44</v>
      </c>
      <c r="D60" s="11" t="s">
        <v>147</v>
      </c>
      <c r="E60" s="13" t="s">
        <v>50</v>
      </c>
      <c r="F60" s="14">
        <v>78.150000000000006</v>
      </c>
      <c r="G60" s="14">
        <v>62.6</v>
      </c>
      <c r="H60" s="14">
        <f t="shared" si="10"/>
        <v>77.949520000000007</v>
      </c>
      <c r="I60" s="14">
        <f t="shared" si="11"/>
        <v>6091.7549880000006</v>
      </c>
      <c r="J60" s="17">
        <f t="shared" si="14"/>
        <v>2.9372797986277868E-3</v>
      </c>
    </row>
    <row r="61" spans="1:10" s="1" customFormat="1" ht="39" customHeight="1">
      <c r="A61" s="11" t="s">
        <v>148</v>
      </c>
      <c r="B61" s="12" t="s">
        <v>149</v>
      </c>
      <c r="C61" s="11" t="s">
        <v>44</v>
      </c>
      <c r="D61" s="11" t="s">
        <v>150</v>
      </c>
      <c r="E61" s="13" t="s">
        <v>50</v>
      </c>
      <c r="F61" s="14">
        <v>135.99</v>
      </c>
      <c r="G61" s="14">
        <v>28.87</v>
      </c>
      <c r="H61" s="14">
        <f t="shared" si="10"/>
        <v>35.948924000000005</v>
      </c>
      <c r="I61" s="14">
        <f t="shared" si="11"/>
        <v>4888.6941747600013</v>
      </c>
      <c r="J61" s="17">
        <f t="shared" si="14"/>
        <v>2.3571963530178491E-3</v>
      </c>
    </row>
    <row r="62" spans="1:10" s="1" customFormat="1" ht="78" customHeight="1">
      <c r="A62" s="11" t="s">
        <v>151</v>
      </c>
      <c r="B62" s="12" t="s">
        <v>152</v>
      </c>
      <c r="C62" s="11" t="s">
        <v>44</v>
      </c>
      <c r="D62" s="11" t="s">
        <v>153</v>
      </c>
      <c r="E62" s="13" t="s">
        <v>54</v>
      </c>
      <c r="F62" s="14">
        <v>420.28</v>
      </c>
      <c r="G62" s="14">
        <v>235.94</v>
      </c>
      <c r="H62" s="14">
        <f t="shared" si="10"/>
        <v>293.79248799999999</v>
      </c>
      <c r="I62" s="14">
        <f t="shared" si="11"/>
        <v>123475.10685663999</v>
      </c>
      <c r="J62" s="17">
        <f t="shared" si="14"/>
        <v>5.9536363119963347E-2</v>
      </c>
    </row>
    <row r="63" spans="1:10" ht="24" customHeight="1">
      <c r="A63" s="9" t="s">
        <v>154</v>
      </c>
      <c r="B63" s="9"/>
      <c r="C63" s="9"/>
      <c r="D63" s="9" t="s">
        <v>155</v>
      </c>
      <c r="E63" s="9"/>
      <c r="F63" s="10"/>
      <c r="G63" s="9"/>
      <c r="H63" s="15"/>
      <c r="I63" s="90">
        <f>I64+I77+I86</f>
        <v>393026.28880240006</v>
      </c>
      <c r="J63" s="16">
        <f>J64+J77+J86</f>
        <v>0.18950666609261532</v>
      </c>
    </row>
    <row r="64" spans="1:10" ht="24" customHeight="1">
      <c r="A64" s="9" t="s">
        <v>156</v>
      </c>
      <c r="B64" s="9"/>
      <c r="C64" s="9"/>
      <c r="D64" s="9" t="s">
        <v>157</v>
      </c>
      <c r="E64" s="9"/>
      <c r="F64" s="10"/>
      <c r="G64" s="9"/>
      <c r="H64" s="15"/>
      <c r="I64" s="90">
        <f>SUM(I65:I76)</f>
        <v>145837.80357872002</v>
      </c>
      <c r="J64" s="16">
        <f>SUM(J65:J76)</f>
        <v>7.0319051762890994E-2</v>
      </c>
    </row>
    <row r="65" spans="1:10" s="1" customFormat="1" ht="39" customHeight="1">
      <c r="A65" s="11" t="s">
        <v>158</v>
      </c>
      <c r="B65" s="12" t="s">
        <v>159</v>
      </c>
      <c r="C65" s="11" t="s">
        <v>44</v>
      </c>
      <c r="D65" s="11" t="s">
        <v>160</v>
      </c>
      <c r="E65" s="13" t="s">
        <v>54</v>
      </c>
      <c r="F65" s="14">
        <v>5.34</v>
      </c>
      <c r="G65" s="14">
        <v>93.88</v>
      </c>
      <c r="H65" s="14">
        <f t="shared" si="10"/>
        <v>116.899376</v>
      </c>
      <c r="I65" s="14">
        <f t="shared" si="11"/>
        <v>624.24266783999997</v>
      </c>
      <c r="J65" s="17">
        <f>I65/$I$343</f>
        <v>3.0099296201174585E-4</v>
      </c>
    </row>
    <row r="66" spans="1:10" s="1" customFormat="1" ht="26.1" customHeight="1">
      <c r="A66" s="11" t="s">
        <v>161</v>
      </c>
      <c r="B66" s="12" t="s">
        <v>162</v>
      </c>
      <c r="C66" s="11" t="s">
        <v>44</v>
      </c>
      <c r="D66" s="11" t="s">
        <v>163</v>
      </c>
      <c r="E66" s="13" t="s">
        <v>54</v>
      </c>
      <c r="F66" s="14">
        <v>144.63999999999999</v>
      </c>
      <c r="G66" s="14">
        <v>66.430000000000007</v>
      </c>
      <c r="H66" s="14">
        <f t="shared" si="10"/>
        <v>82.718636000000018</v>
      </c>
      <c r="I66" s="14">
        <f t="shared" si="11"/>
        <v>11964.423511040002</v>
      </c>
      <c r="J66" s="17">
        <f t="shared" ref="J66:J76" si="15">I66/$I$343</f>
        <v>5.7689220184383976E-3</v>
      </c>
    </row>
    <row r="67" spans="1:10" s="1" customFormat="1" ht="51.9" customHeight="1">
      <c r="A67" s="11" t="s">
        <v>164</v>
      </c>
      <c r="B67" s="12" t="s">
        <v>165</v>
      </c>
      <c r="C67" s="11" t="s">
        <v>44</v>
      </c>
      <c r="D67" s="11" t="s">
        <v>166</v>
      </c>
      <c r="E67" s="13" t="s">
        <v>54</v>
      </c>
      <c r="F67" s="14">
        <v>56.45</v>
      </c>
      <c r="G67" s="14">
        <v>86.63</v>
      </c>
      <c r="H67" s="14">
        <f t="shared" si="10"/>
        <v>107.87167600000001</v>
      </c>
      <c r="I67" s="14">
        <f t="shared" si="11"/>
        <v>6089.3561102000003</v>
      </c>
      <c r="J67" s="17">
        <f t="shared" si="15"/>
        <v>2.936123124514137E-3</v>
      </c>
    </row>
    <row r="68" spans="1:10" s="1" customFormat="1" ht="65.099999999999994" customHeight="1">
      <c r="A68" s="11" t="s">
        <v>167</v>
      </c>
      <c r="B68" s="12" t="s">
        <v>168</v>
      </c>
      <c r="C68" s="11" t="s">
        <v>44</v>
      </c>
      <c r="D68" s="11" t="s">
        <v>169</v>
      </c>
      <c r="E68" s="13" t="s">
        <v>50</v>
      </c>
      <c r="F68" s="14">
        <v>46.88</v>
      </c>
      <c r="G68" s="14">
        <v>54.16</v>
      </c>
      <c r="H68" s="14">
        <f t="shared" si="10"/>
        <v>67.440032000000002</v>
      </c>
      <c r="I68" s="14">
        <f t="shared" si="11"/>
        <v>3161.5887001600004</v>
      </c>
      <c r="J68" s="17">
        <f t="shared" si="15"/>
        <v>1.524432719116748E-3</v>
      </c>
    </row>
    <row r="69" spans="1:10" s="1" customFormat="1" ht="65.099999999999994" customHeight="1">
      <c r="A69" s="11" t="s">
        <v>170</v>
      </c>
      <c r="B69" s="12" t="s">
        <v>171</v>
      </c>
      <c r="C69" s="11" t="s">
        <v>44</v>
      </c>
      <c r="D69" s="11" t="s">
        <v>172</v>
      </c>
      <c r="E69" s="13" t="s">
        <v>50</v>
      </c>
      <c r="F69" s="14">
        <v>24</v>
      </c>
      <c r="G69" s="14">
        <v>39.83</v>
      </c>
      <c r="H69" s="14">
        <f t="shared" si="10"/>
        <v>49.596316000000002</v>
      </c>
      <c r="I69" s="14">
        <f t="shared" si="11"/>
        <v>1190.311584</v>
      </c>
      <c r="J69" s="17">
        <f t="shared" si="15"/>
        <v>5.7393611145607054E-4</v>
      </c>
    </row>
    <row r="70" spans="1:10" s="1" customFormat="1" ht="39" customHeight="1">
      <c r="A70" s="11" t="s">
        <v>173</v>
      </c>
      <c r="B70" s="12" t="s">
        <v>174</v>
      </c>
      <c r="C70" s="11" t="s">
        <v>44</v>
      </c>
      <c r="D70" s="11" t="s">
        <v>175</v>
      </c>
      <c r="E70" s="13" t="s">
        <v>50</v>
      </c>
      <c r="F70" s="14">
        <v>272.05</v>
      </c>
      <c r="G70" s="14">
        <v>11.63</v>
      </c>
      <c r="H70" s="14">
        <f t="shared" si="10"/>
        <v>14.481676000000002</v>
      </c>
      <c r="I70" s="14">
        <f t="shared" si="11"/>
        <v>3939.7399558000006</v>
      </c>
      <c r="J70" s="17">
        <f t="shared" si="15"/>
        <v>1.899636247159268E-3</v>
      </c>
    </row>
    <row r="71" spans="1:10" s="1" customFormat="1" ht="24" customHeight="1">
      <c r="A71" s="11" t="s">
        <v>176</v>
      </c>
      <c r="B71" s="12" t="s">
        <v>177</v>
      </c>
      <c r="C71" s="11" t="s">
        <v>44</v>
      </c>
      <c r="D71" s="11" t="s">
        <v>178</v>
      </c>
      <c r="E71" s="13" t="s">
        <v>54</v>
      </c>
      <c r="F71" s="14">
        <v>1.76</v>
      </c>
      <c r="G71" s="14">
        <v>292.42</v>
      </c>
      <c r="H71" s="14">
        <f t="shared" si="10"/>
        <v>364.12138400000003</v>
      </c>
      <c r="I71" s="14">
        <f t="shared" si="11"/>
        <v>640.85363584000004</v>
      </c>
      <c r="J71" s="17">
        <f t="shared" si="15"/>
        <v>3.0900232234192416E-4</v>
      </c>
    </row>
    <row r="72" spans="1:10" s="1" customFormat="1" ht="26.1" customHeight="1">
      <c r="A72" s="11" t="s">
        <v>179</v>
      </c>
      <c r="B72" s="12" t="s">
        <v>162</v>
      </c>
      <c r="C72" s="11" t="s">
        <v>44</v>
      </c>
      <c r="D72" s="11" t="s">
        <v>180</v>
      </c>
      <c r="E72" s="13" t="s">
        <v>54</v>
      </c>
      <c r="F72" s="14">
        <v>60</v>
      </c>
      <c r="G72" s="14">
        <v>66.430000000000007</v>
      </c>
      <c r="H72" s="14">
        <f t="shared" si="10"/>
        <v>82.718636000000018</v>
      </c>
      <c r="I72" s="14">
        <f t="shared" si="11"/>
        <v>4963.1181600000009</v>
      </c>
      <c r="J72" s="17">
        <f t="shared" si="15"/>
        <v>2.3930815895070786E-3</v>
      </c>
    </row>
    <row r="73" spans="1:10" s="1" customFormat="1" ht="51.9" customHeight="1">
      <c r="A73" s="11" t="s">
        <v>181</v>
      </c>
      <c r="B73" s="12" t="s">
        <v>182</v>
      </c>
      <c r="C73" s="11" t="s">
        <v>44</v>
      </c>
      <c r="D73" s="11" t="s">
        <v>183</v>
      </c>
      <c r="E73" s="13" t="s">
        <v>54</v>
      </c>
      <c r="F73" s="14">
        <v>2.31</v>
      </c>
      <c r="G73" s="14">
        <v>96.97</v>
      </c>
      <c r="H73" s="14">
        <f t="shared" si="10"/>
        <v>120.747044</v>
      </c>
      <c r="I73" s="14">
        <f t="shared" si="11"/>
        <v>278.92567164000002</v>
      </c>
      <c r="J73" s="17">
        <f t="shared" si="15"/>
        <v>1.3449042882399974E-4</v>
      </c>
    </row>
    <row r="74" spans="1:10" s="1" customFormat="1" ht="26.1" customHeight="1">
      <c r="A74" s="11" t="s">
        <v>184</v>
      </c>
      <c r="B74" s="12" t="s">
        <v>185</v>
      </c>
      <c r="C74" s="11" t="s">
        <v>44</v>
      </c>
      <c r="D74" s="11" t="s">
        <v>186</v>
      </c>
      <c r="E74" s="13" t="s">
        <v>54</v>
      </c>
      <c r="F74" s="14">
        <v>367.78</v>
      </c>
      <c r="G74" s="14">
        <v>55.08</v>
      </c>
      <c r="H74" s="14">
        <f t="shared" si="10"/>
        <v>68.585616000000002</v>
      </c>
      <c r="I74" s="14">
        <f t="shared" si="11"/>
        <v>25224.417852479997</v>
      </c>
      <c r="J74" s="17">
        <f t="shared" si="15"/>
        <v>1.2162533315306671E-2</v>
      </c>
    </row>
    <row r="75" spans="1:10" s="1" customFormat="1" ht="39" customHeight="1">
      <c r="A75" s="11" t="s">
        <v>187</v>
      </c>
      <c r="B75" s="12" t="s">
        <v>188</v>
      </c>
      <c r="C75" s="11" t="s">
        <v>44</v>
      </c>
      <c r="D75" s="11" t="s">
        <v>189</v>
      </c>
      <c r="E75" s="13" t="s">
        <v>54</v>
      </c>
      <c r="F75" s="14">
        <v>367.78</v>
      </c>
      <c r="G75" s="14">
        <v>39.950000000000003</v>
      </c>
      <c r="H75" s="14">
        <f t="shared" si="10"/>
        <v>49.745740000000005</v>
      </c>
      <c r="I75" s="14">
        <f t="shared" si="11"/>
        <v>18295.488257199999</v>
      </c>
      <c r="J75" s="17">
        <f t="shared" si="15"/>
        <v>8.8215905219045307E-3</v>
      </c>
    </row>
    <row r="76" spans="1:10" s="1" customFormat="1" ht="39" customHeight="1">
      <c r="A76" s="11" t="s">
        <v>190</v>
      </c>
      <c r="B76" s="12" t="s">
        <v>191</v>
      </c>
      <c r="C76" s="11" t="s">
        <v>192</v>
      </c>
      <c r="D76" s="11" t="s">
        <v>193</v>
      </c>
      <c r="E76" s="13" t="s">
        <v>54</v>
      </c>
      <c r="F76" s="14">
        <v>365.31</v>
      </c>
      <c r="G76" s="14">
        <v>152.71</v>
      </c>
      <c r="H76" s="14">
        <f t="shared" si="10"/>
        <v>190.15449200000003</v>
      </c>
      <c r="I76" s="14">
        <f t="shared" si="11"/>
        <v>69465.337472520012</v>
      </c>
      <c r="J76" s="17">
        <f t="shared" si="15"/>
        <v>3.3494310402310427E-2</v>
      </c>
    </row>
    <row r="77" spans="1:10" ht="24" customHeight="1">
      <c r="A77" s="9" t="s">
        <v>194</v>
      </c>
      <c r="B77" s="9"/>
      <c r="C77" s="9"/>
      <c r="D77" s="9" t="s">
        <v>195</v>
      </c>
      <c r="E77" s="9"/>
      <c r="F77" s="10"/>
      <c r="G77" s="9"/>
      <c r="H77" s="15"/>
      <c r="I77" s="90">
        <f>SUM(I78:I85)</f>
        <v>203559.86344144004</v>
      </c>
      <c r="J77" s="16">
        <f>SUM(J78:J85)</f>
        <v>9.8151070730156664E-2</v>
      </c>
    </row>
    <row r="78" spans="1:10" s="1" customFormat="1" ht="39" customHeight="1">
      <c r="A78" s="11" t="s">
        <v>196</v>
      </c>
      <c r="B78" s="12" t="s">
        <v>197</v>
      </c>
      <c r="C78" s="11" t="s">
        <v>44</v>
      </c>
      <c r="D78" s="11" t="s">
        <v>198</v>
      </c>
      <c r="E78" s="13" t="s">
        <v>54</v>
      </c>
      <c r="F78" s="14">
        <v>1968.94</v>
      </c>
      <c r="G78" s="14">
        <v>8.3800000000000008</v>
      </c>
      <c r="H78" s="14">
        <f t="shared" si="10"/>
        <v>10.434776000000001</v>
      </c>
      <c r="I78" s="14">
        <f t="shared" si="11"/>
        <v>20545.447857440002</v>
      </c>
      <c r="J78" s="17">
        <f>I78/$I$343</f>
        <v>9.9064602999130117E-3</v>
      </c>
    </row>
    <row r="79" spans="1:10" s="1" customFormat="1" ht="39" customHeight="1">
      <c r="A79" s="11" t="s">
        <v>199</v>
      </c>
      <c r="B79" s="12" t="s">
        <v>200</v>
      </c>
      <c r="C79" s="11" t="s">
        <v>44</v>
      </c>
      <c r="D79" s="11" t="s">
        <v>201</v>
      </c>
      <c r="E79" s="13" t="s">
        <v>54</v>
      </c>
      <c r="F79" s="14">
        <v>1644.71</v>
      </c>
      <c r="G79" s="14">
        <v>31.63</v>
      </c>
      <c r="H79" s="14">
        <f t="shared" ref="H79:H142" si="16">G79*($H$3+1)</f>
        <v>39.385676000000004</v>
      </c>
      <c r="I79" s="14">
        <f t="shared" ref="I79:I142" si="17">H79*F79</f>
        <v>64778.015173960004</v>
      </c>
      <c r="J79" s="17">
        <f t="shared" ref="J79:J85" si="18">I79/$I$343</f>
        <v>3.1234210131643094E-2</v>
      </c>
    </row>
    <row r="80" spans="1:10" s="1" customFormat="1" ht="26.1" customHeight="1">
      <c r="A80" s="11" t="s">
        <v>202</v>
      </c>
      <c r="B80" s="12" t="s">
        <v>203</v>
      </c>
      <c r="C80" s="11" t="s">
        <v>44</v>
      </c>
      <c r="D80" s="11" t="s">
        <v>204</v>
      </c>
      <c r="E80" s="13" t="s">
        <v>54</v>
      </c>
      <c r="F80" s="14">
        <v>876.55</v>
      </c>
      <c r="G80" s="14">
        <v>19.12</v>
      </c>
      <c r="H80" s="14">
        <f t="shared" si="16"/>
        <v>23.808224000000003</v>
      </c>
      <c r="I80" s="14">
        <f t="shared" si="17"/>
        <v>20869.098747200002</v>
      </c>
      <c r="J80" s="17">
        <f t="shared" si="18"/>
        <v>1.0062516021486289E-2</v>
      </c>
    </row>
    <row r="81" spans="1:10" s="1" customFormat="1" ht="39" customHeight="1">
      <c r="A81" s="11" t="s">
        <v>205</v>
      </c>
      <c r="B81" s="12" t="s">
        <v>206</v>
      </c>
      <c r="C81" s="11" t="s">
        <v>44</v>
      </c>
      <c r="D81" s="11" t="s">
        <v>207</v>
      </c>
      <c r="E81" s="13" t="s">
        <v>54</v>
      </c>
      <c r="F81" s="14">
        <v>1644.71</v>
      </c>
      <c r="G81" s="14">
        <v>14.14</v>
      </c>
      <c r="H81" s="14">
        <f t="shared" si="16"/>
        <v>17.607128000000003</v>
      </c>
      <c r="I81" s="14">
        <f t="shared" si="17"/>
        <v>28958.619492880007</v>
      </c>
      <c r="J81" s="17">
        <f t="shared" si="18"/>
        <v>1.3963064535612817E-2</v>
      </c>
    </row>
    <row r="82" spans="1:10" s="1" customFormat="1" ht="26.1" customHeight="1">
      <c r="A82" s="11" t="s">
        <v>208</v>
      </c>
      <c r="B82" s="12" t="s">
        <v>209</v>
      </c>
      <c r="C82" s="11" t="s">
        <v>44</v>
      </c>
      <c r="D82" s="11" t="s">
        <v>210</v>
      </c>
      <c r="E82" s="13" t="s">
        <v>54</v>
      </c>
      <c r="F82" s="14">
        <v>708.81</v>
      </c>
      <c r="G82" s="14">
        <v>26.35</v>
      </c>
      <c r="H82" s="14">
        <f t="shared" si="16"/>
        <v>32.811020000000006</v>
      </c>
      <c r="I82" s="14">
        <f t="shared" si="17"/>
        <v>23256.779086200004</v>
      </c>
      <c r="J82" s="17">
        <f t="shared" si="18"/>
        <v>1.1213791021735109E-2</v>
      </c>
    </row>
    <row r="83" spans="1:10" s="1" customFormat="1" ht="26.1" customHeight="1">
      <c r="A83" s="11" t="s">
        <v>211</v>
      </c>
      <c r="B83" s="12" t="s">
        <v>212</v>
      </c>
      <c r="C83" s="11" t="s">
        <v>44</v>
      </c>
      <c r="D83" s="11" t="s">
        <v>213</v>
      </c>
      <c r="E83" s="13" t="s">
        <v>54</v>
      </c>
      <c r="F83" s="14">
        <v>324.23</v>
      </c>
      <c r="G83" s="14">
        <v>29.76</v>
      </c>
      <c r="H83" s="14">
        <f t="shared" si="16"/>
        <v>37.057152000000002</v>
      </c>
      <c r="I83" s="14">
        <f t="shared" si="17"/>
        <v>12015.040392960002</v>
      </c>
      <c r="J83" s="17">
        <f t="shared" si="18"/>
        <v>5.7933281124172287E-3</v>
      </c>
    </row>
    <row r="84" spans="1:10" s="1" customFormat="1" ht="39" customHeight="1">
      <c r="A84" s="11" t="s">
        <v>214</v>
      </c>
      <c r="B84" s="12" t="s">
        <v>215</v>
      </c>
      <c r="C84" s="11" t="s">
        <v>44</v>
      </c>
      <c r="D84" s="11" t="s">
        <v>216</v>
      </c>
      <c r="E84" s="13" t="s">
        <v>54</v>
      </c>
      <c r="F84" s="14">
        <v>7.74</v>
      </c>
      <c r="G84" s="14">
        <v>87.66</v>
      </c>
      <c r="H84" s="14">
        <f t="shared" si="16"/>
        <v>109.15423200000001</v>
      </c>
      <c r="I84" s="14">
        <f t="shared" si="17"/>
        <v>844.85375568000006</v>
      </c>
      <c r="J84" s="17">
        <f t="shared" si="18"/>
        <v>4.0736567282204686E-4</v>
      </c>
    </row>
    <row r="85" spans="1:10" s="1" customFormat="1" ht="39" customHeight="1">
      <c r="A85" s="11" t="s">
        <v>217</v>
      </c>
      <c r="B85" s="12" t="s">
        <v>218</v>
      </c>
      <c r="C85" s="11" t="s">
        <v>44</v>
      </c>
      <c r="D85" s="11" t="s">
        <v>219</v>
      </c>
      <c r="E85" s="13" t="s">
        <v>54</v>
      </c>
      <c r="F85" s="14">
        <v>316.49</v>
      </c>
      <c r="G85" s="14">
        <v>81.94</v>
      </c>
      <c r="H85" s="14">
        <f t="shared" si="16"/>
        <v>102.031688</v>
      </c>
      <c r="I85" s="14">
        <f t="shared" si="17"/>
        <v>32292.00893512</v>
      </c>
      <c r="J85" s="17">
        <f t="shared" si="18"/>
        <v>1.5570334934527075E-2</v>
      </c>
    </row>
    <row r="86" spans="1:10" ht="24" customHeight="1">
      <c r="A86" s="9" t="s">
        <v>220</v>
      </c>
      <c r="B86" s="9"/>
      <c r="C86" s="9"/>
      <c r="D86" s="9" t="s">
        <v>221</v>
      </c>
      <c r="E86" s="9"/>
      <c r="F86" s="10"/>
      <c r="G86" s="9"/>
      <c r="H86" s="15"/>
      <c r="I86" s="90">
        <f>SUM(I87:I91)</f>
        <v>43628.621782239999</v>
      </c>
      <c r="J86" s="16">
        <f>SUM(J87:J91)</f>
        <v>2.1036543599567661E-2</v>
      </c>
    </row>
    <row r="87" spans="1:10" s="1" customFormat="1" ht="39" customHeight="1">
      <c r="A87" s="11" t="s">
        <v>222</v>
      </c>
      <c r="B87" s="12" t="s">
        <v>223</v>
      </c>
      <c r="C87" s="11" t="s">
        <v>44</v>
      </c>
      <c r="D87" s="11" t="s">
        <v>224</v>
      </c>
      <c r="E87" s="13" t="s">
        <v>54</v>
      </c>
      <c r="F87" s="14">
        <v>360.77</v>
      </c>
      <c r="G87" s="14">
        <v>14.18</v>
      </c>
      <c r="H87" s="14">
        <f t="shared" si="16"/>
        <v>17.656936000000002</v>
      </c>
      <c r="I87" s="14">
        <f t="shared" si="17"/>
        <v>6370.09280072</v>
      </c>
      <c r="J87" s="17">
        <f>I87/$I$343</f>
        <v>3.0714867777507462E-3</v>
      </c>
    </row>
    <row r="88" spans="1:10" s="1" customFormat="1" ht="39" customHeight="1">
      <c r="A88" s="11" t="s">
        <v>225</v>
      </c>
      <c r="B88" s="12" t="s">
        <v>226</v>
      </c>
      <c r="C88" s="11" t="s">
        <v>44</v>
      </c>
      <c r="D88" s="11" t="s">
        <v>227</v>
      </c>
      <c r="E88" s="13" t="s">
        <v>54</v>
      </c>
      <c r="F88" s="14">
        <v>365.31</v>
      </c>
      <c r="G88" s="14">
        <v>15.6</v>
      </c>
      <c r="H88" s="14">
        <f t="shared" si="16"/>
        <v>19.42512</v>
      </c>
      <c r="I88" s="14">
        <f t="shared" si="17"/>
        <v>7096.1905871999998</v>
      </c>
      <c r="J88" s="17">
        <f t="shared" ref="J88:J91" si="19">I88/$I$343</f>
        <v>3.4215915282302571E-3</v>
      </c>
    </row>
    <row r="89" spans="1:10" s="1" customFormat="1" ht="51.9" customHeight="1">
      <c r="A89" s="11" t="s">
        <v>228</v>
      </c>
      <c r="B89" s="12" t="s">
        <v>229</v>
      </c>
      <c r="C89" s="11" t="s">
        <v>22</v>
      </c>
      <c r="D89" s="11" t="s">
        <v>230</v>
      </c>
      <c r="E89" s="13" t="s">
        <v>54</v>
      </c>
      <c r="F89" s="14">
        <v>20.440000000000001</v>
      </c>
      <c r="G89" s="14">
        <v>76.239999999999995</v>
      </c>
      <c r="H89" s="14">
        <f t="shared" si="16"/>
        <v>94.934048000000004</v>
      </c>
      <c r="I89" s="14">
        <f t="shared" si="17"/>
        <v>1940.4519411200001</v>
      </c>
      <c r="J89" s="17">
        <f t="shared" si="19"/>
        <v>9.3563354043086993E-4</v>
      </c>
    </row>
    <row r="90" spans="1:10" s="1" customFormat="1" ht="51.9" customHeight="1">
      <c r="A90" s="11" t="s">
        <v>231</v>
      </c>
      <c r="B90" s="12" t="s">
        <v>232</v>
      </c>
      <c r="C90" s="11" t="s">
        <v>44</v>
      </c>
      <c r="D90" s="11" t="s">
        <v>233</v>
      </c>
      <c r="E90" s="13" t="s">
        <v>54</v>
      </c>
      <c r="F90" s="14">
        <v>340.33</v>
      </c>
      <c r="G90" s="14">
        <v>66.239999999999995</v>
      </c>
      <c r="H90" s="14">
        <f t="shared" si="16"/>
        <v>82.482048000000006</v>
      </c>
      <c r="I90" s="14">
        <f t="shared" si="17"/>
        <v>28071.115395839999</v>
      </c>
      <c r="J90" s="17">
        <f t="shared" si="19"/>
        <v>1.3535134019600572E-2</v>
      </c>
    </row>
    <row r="91" spans="1:10" s="1" customFormat="1" ht="26.1" customHeight="1">
      <c r="A91" s="11" t="s">
        <v>234</v>
      </c>
      <c r="B91" s="12" t="s">
        <v>235</v>
      </c>
      <c r="C91" s="11" t="s">
        <v>44</v>
      </c>
      <c r="D91" s="11" t="s">
        <v>236</v>
      </c>
      <c r="E91" s="13" t="s">
        <v>54</v>
      </c>
      <c r="F91" s="14">
        <v>4.54</v>
      </c>
      <c r="G91" s="14">
        <v>26.67</v>
      </c>
      <c r="H91" s="14">
        <f t="shared" si="16"/>
        <v>33.209484000000003</v>
      </c>
      <c r="I91" s="14">
        <f t="shared" si="17"/>
        <v>150.77105736000001</v>
      </c>
      <c r="J91" s="17">
        <f t="shared" si="19"/>
        <v>7.2697733555215552E-5</v>
      </c>
    </row>
    <row r="92" spans="1:10" ht="24" customHeight="1">
      <c r="A92" s="9" t="s">
        <v>237</v>
      </c>
      <c r="B92" s="9"/>
      <c r="C92" s="9"/>
      <c r="D92" s="9" t="s">
        <v>238</v>
      </c>
      <c r="E92" s="9"/>
      <c r="F92" s="10"/>
      <c r="G92" s="9"/>
      <c r="H92" s="15"/>
      <c r="I92" s="90">
        <f>I93+I102+I113</f>
        <v>154258.37406803999</v>
      </c>
      <c r="J92" s="16">
        <f>J93+J102+J113</f>
        <v>7.4379223526187949E-2</v>
      </c>
    </row>
    <row r="93" spans="1:10" ht="24" customHeight="1">
      <c r="A93" s="9" t="s">
        <v>239</v>
      </c>
      <c r="B93" s="9"/>
      <c r="C93" s="9"/>
      <c r="D93" s="9" t="s">
        <v>240</v>
      </c>
      <c r="E93" s="9"/>
      <c r="F93" s="10"/>
      <c r="G93" s="9"/>
      <c r="H93" s="15"/>
      <c r="I93" s="90">
        <f>SUM(I94:I101)</f>
        <v>44839.044591440004</v>
      </c>
      <c r="J93" s="16">
        <f>SUM(J94:J101)</f>
        <v>2.1620176800880759E-2</v>
      </c>
    </row>
    <row r="94" spans="1:10" s="1" customFormat="1" ht="39" customHeight="1">
      <c r="A94" s="11" t="s">
        <v>241</v>
      </c>
      <c r="B94" s="12" t="s">
        <v>242</v>
      </c>
      <c r="C94" s="11" t="s">
        <v>44</v>
      </c>
      <c r="D94" s="11" t="s">
        <v>243</v>
      </c>
      <c r="E94" s="13" t="s">
        <v>46</v>
      </c>
      <c r="F94" s="14">
        <v>2</v>
      </c>
      <c r="G94" s="14">
        <v>849.18</v>
      </c>
      <c r="H94" s="14">
        <f t="shared" si="16"/>
        <v>1057.398936</v>
      </c>
      <c r="I94" s="14">
        <f t="shared" si="17"/>
        <v>2114.7978720000001</v>
      </c>
      <c r="J94" s="17">
        <f>I94/$I$343</f>
        <v>1.0196984415563352E-3</v>
      </c>
    </row>
    <row r="95" spans="1:10" s="1" customFormat="1" ht="39" customHeight="1">
      <c r="A95" s="11" t="s">
        <v>244</v>
      </c>
      <c r="B95" s="12" t="s">
        <v>245</v>
      </c>
      <c r="C95" s="11" t="s">
        <v>44</v>
      </c>
      <c r="D95" s="11" t="s">
        <v>246</v>
      </c>
      <c r="E95" s="13" t="s">
        <v>46</v>
      </c>
      <c r="F95" s="14">
        <v>16</v>
      </c>
      <c r="G95" s="14">
        <v>909.3</v>
      </c>
      <c r="H95" s="14">
        <f t="shared" si="16"/>
        <v>1132.26036</v>
      </c>
      <c r="I95" s="14">
        <f t="shared" si="17"/>
        <v>18116.16576</v>
      </c>
      <c r="J95" s="17">
        <f t="shared" ref="J95:J101" si="20">I95/$I$343</f>
        <v>8.7351260548498618E-3</v>
      </c>
    </row>
    <row r="96" spans="1:10" s="1" customFormat="1" ht="24" customHeight="1">
      <c r="A96" s="11" t="s">
        <v>247</v>
      </c>
      <c r="B96" s="12" t="s">
        <v>248</v>
      </c>
      <c r="C96" s="11" t="s">
        <v>249</v>
      </c>
      <c r="D96" s="11" t="s">
        <v>250</v>
      </c>
      <c r="E96" s="13" t="s">
        <v>46</v>
      </c>
      <c r="F96" s="14">
        <v>4</v>
      </c>
      <c r="G96" s="106">
        <v>1993.12</v>
      </c>
      <c r="H96" s="14">
        <f t="shared" si="16"/>
        <v>2481.833024</v>
      </c>
      <c r="I96" s="14">
        <f t="shared" si="17"/>
        <v>9927.3320960000001</v>
      </c>
      <c r="J96" s="17">
        <f t="shared" si="20"/>
        <v>4.786691532619145E-3</v>
      </c>
    </row>
    <row r="97" spans="1:10" s="1" customFormat="1" ht="51.9" customHeight="1">
      <c r="A97" s="11" t="s">
        <v>251</v>
      </c>
      <c r="B97" s="12" t="s">
        <v>252</v>
      </c>
      <c r="C97" s="11" t="s">
        <v>22</v>
      </c>
      <c r="D97" s="11" t="s">
        <v>253</v>
      </c>
      <c r="E97" s="13" t="s">
        <v>46</v>
      </c>
      <c r="F97" s="14">
        <v>2</v>
      </c>
      <c r="G97" s="14">
        <v>1364.86</v>
      </c>
      <c r="H97" s="14">
        <f t="shared" si="16"/>
        <v>1699.523672</v>
      </c>
      <c r="I97" s="14">
        <f t="shared" si="17"/>
        <v>3399.0473440000001</v>
      </c>
      <c r="J97" s="17">
        <f t="shared" si="20"/>
        <v>1.6389288666037586E-3</v>
      </c>
    </row>
    <row r="98" spans="1:10" s="1" customFormat="1" ht="51.9" customHeight="1">
      <c r="A98" s="11" t="s">
        <v>254</v>
      </c>
      <c r="B98" s="12" t="s">
        <v>255</v>
      </c>
      <c r="C98" s="11" t="s">
        <v>143</v>
      </c>
      <c r="D98" s="11" t="s">
        <v>256</v>
      </c>
      <c r="E98" s="13" t="s">
        <v>46</v>
      </c>
      <c r="F98" s="14">
        <v>2</v>
      </c>
      <c r="G98" s="14">
        <v>772.42</v>
      </c>
      <c r="H98" s="14">
        <f t="shared" si="16"/>
        <v>961.81738400000006</v>
      </c>
      <c r="I98" s="14">
        <f t="shared" si="17"/>
        <v>1923.6347680000001</v>
      </c>
      <c r="J98" s="17">
        <f t="shared" si="20"/>
        <v>9.2752475355866197E-4</v>
      </c>
    </row>
    <row r="99" spans="1:10" s="1" customFormat="1" ht="26.1" customHeight="1">
      <c r="A99" s="11" t="s">
        <v>257</v>
      </c>
      <c r="B99" s="12" t="s">
        <v>258</v>
      </c>
      <c r="C99" s="11" t="s">
        <v>143</v>
      </c>
      <c r="D99" s="11" t="s">
        <v>259</v>
      </c>
      <c r="E99" s="13" t="s">
        <v>46</v>
      </c>
      <c r="F99" s="14">
        <v>3</v>
      </c>
      <c r="G99" s="14">
        <v>1214.78</v>
      </c>
      <c r="H99" s="14">
        <f t="shared" si="16"/>
        <v>1512.6440560000001</v>
      </c>
      <c r="I99" s="14">
        <f t="shared" si="17"/>
        <v>4537.9321680000003</v>
      </c>
      <c r="J99" s="17">
        <f t="shared" si="20"/>
        <v>2.1880683827347649E-3</v>
      </c>
    </row>
    <row r="100" spans="1:10" s="1" customFormat="1" ht="51.9" customHeight="1">
      <c r="A100" s="11" t="s">
        <v>260</v>
      </c>
      <c r="B100" s="12" t="s">
        <v>255</v>
      </c>
      <c r="C100" s="11" t="s">
        <v>143</v>
      </c>
      <c r="D100" s="11" t="s">
        <v>261</v>
      </c>
      <c r="E100" s="13" t="s">
        <v>46</v>
      </c>
      <c r="F100" s="14">
        <v>2</v>
      </c>
      <c r="G100" s="14">
        <v>772.42</v>
      </c>
      <c r="H100" s="14">
        <f t="shared" si="16"/>
        <v>961.81738400000006</v>
      </c>
      <c r="I100" s="14">
        <f t="shared" si="17"/>
        <v>1923.6347680000001</v>
      </c>
      <c r="J100" s="17">
        <f t="shared" si="20"/>
        <v>9.2752475355866197E-4</v>
      </c>
    </row>
    <row r="101" spans="1:10" s="1" customFormat="1" ht="39" customHeight="1">
      <c r="A101" s="11" t="s">
        <v>262</v>
      </c>
      <c r="B101" s="12" t="s">
        <v>263</v>
      </c>
      <c r="C101" s="11" t="s">
        <v>44</v>
      </c>
      <c r="D101" s="11" t="s">
        <v>264</v>
      </c>
      <c r="E101" s="13" t="s">
        <v>54</v>
      </c>
      <c r="F101" s="14">
        <v>97.86</v>
      </c>
      <c r="G101" s="14">
        <v>23.77</v>
      </c>
      <c r="H101" s="14">
        <f t="shared" si="16"/>
        <v>29.598404000000002</v>
      </c>
      <c r="I101" s="14">
        <f t="shared" si="17"/>
        <v>2896.49981544</v>
      </c>
      <c r="J101" s="17">
        <f t="shared" si="20"/>
        <v>1.3966140153995675E-3</v>
      </c>
    </row>
    <row r="102" spans="1:10" ht="24" customHeight="1">
      <c r="A102" s="9" t="s">
        <v>265</v>
      </c>
      <c r="B102" s="9"/>
      <c r="C102" s="9"/>
      <c r="D102" s="9" t="s">
        <v>266</v>
      </c>
      <c r="E102" s="9"/>
      <c r="F102" s="10"/>
      <c r="G102" s="9"/>
      <c r="H102" s="15"/>
      <c r="I102" s="90">
        <f>SUM(I103:I112)</f>
        <v>73169.715078680005</v>
      </c>
      <c r="J102" s="16">
        <f>SUM(J103:J112)</f>
        <v>3.5280461278453128E-2</v>
      </c>
    </row>
    <row r="103" spans="1:10" s="1" customFormat="1" ht="65.099999999999994" customHeight="1">
      <c r="A103" s="11" t="s">
        <v>267</v>
      </c>
      <c r="B103" s="12" t="s">
        <v>268</v>
      </c>
      <c r="C103" s="11" t="s">
        <v>44</v>
      </c>
      <c r="D103" s="11" t="s">
        <v>269</v>
      </c>
      <c r="E103" s="13" t="s">
        <v>54</v>
      </c>
      <c r="F103" s="14">
        <v>12</v>
      </c>
      <c r="G103" s="14">
        <v>1005.06</v>
      </c>
      <c r="H103" s="14">
        <f t="shared" si="16"/>
        <v>1251.500712</v>
      </c>
      <c r="I103" s="14">
        <f t="shared" si="17"/>
        <v>15018.008544</v>
      </c>
      <c r="J103" s="17">
        <f>I103/$I$343</f>
        <v>7.2412782849615651E-3</v>
      </c>
    </row>
    <row r="104" spans="1:10" s="1" customFormat="1" ht="39" customHeight="1">
      <c r="A104" s="11" t="s">
        <v>270</v>
      </c>
      <c r="B104" s="12" t="s">
        <v>271</v>
      </c>
      <c r="C104" s="11" t="s">
        <v>192</v>
      </c>
      <c r="D104" s="11" t="s">
        <v>272</v>
      </c>
      <c r="E104" s="13" t="s">
        <v>54</v>
      </c>
      <c r="F104" s="14">
        <v>12.6</v>
      </c>
      <c r="G104" s="14">
        <v>667.59</v>
      </c>
      <c r="H104" s="14">
        <f t="shared" si="16"/>
        <v>831.28306800000007</v>
      </c>
      <c r="I104" s="14">
        <f t="shared" si="17"/>
        <v>10474.1666568</v>
      </c>
      <c r="J104" s="17">
        <f t="shared" ref="J104:J112" si="21">I104/$I$343</f>
        <v>5.0503603951708017E-3</v>
      </c>
    </row>
    <row r="105" spans="1:10" s="1" customFormat="1" ht="51.9" customHeight="1">
      <c r="A105" s="103" t="s">
        <v>273</v>
      </c>
      <c r="B105" s="104" t="s">
        <v>274</v>
      </c>
      <c r="C105" s="103" t="s">
        <v>22</v>
      </c>
      <c r="D105" s="103" t="s">
        <v>275</v>
      </c>
      <c r="E105" s="105" t="s">
        <v>54</v>
      </c>
      <c r="F105" s="106">
        <v>27.8</v>
      </c>
      <c r="G105" s="106">
        <v>1005.16</v>
      </c>
      <c r="H105" s="106">
        <f t="shared" si="16"/>
        <v>1251.6252320000001</v>
      </c>
      <c r="I105" s="106">
        <f t="shared" si="17"/>
        <v>34795.181449600001</v>
      </c>
      <c r="J105" s="17">
        <f t="shared" si="21"/>
        <v>1.6777297143897932E-2</v>
      </c>
    </row>
    <row r="106" spans="1:10" s="1" customFormat="1" ht="24" customHeight="1">
      <c r="A106" s="11" t="s">
        <v>276</v>
      </c>
      <c r="B106" s="12" t="s">
        <v>277</v>
      </c>
      <c r="C106" s="11" t="s">
        <v>44</v>
      </c>
      <c r="D106" s="11" t="s">
        <v>278</v>
      </c>
      <c r="E106" s="13" t="s">
        <v>54</v>
      </c>
      <c r="F106" s="14">
        <v>9.75</v>
      </c>
      <c r="G106" s="14">
        <v>237.47</v>
      </c>
      <c r="H106" s="14">
        <f t="shared" si="16"/>
        <v>295.69764400000003</v>
      </c>
      <c r="I106" s="14">
        <f t="shared" si="17"/>
        <v>2883.0520290000004</v>
      </c>
      <c r="J106" s="17">
        <f t="shared" si="21"/>
        <v>1.3901298558225193E-3</v>
      </c>
    </row>
    <row r="107" spans="1:10" s="1" customFormat="1" ht="39" customHeight="1">
      <c r="A107" s="11" t="s">
        <v>279</v>
      </c>
      <c r="B107" s="12" t="s">
        <v>280</v>
      </c>
      <c r="C107" s="11" t="s">
        <v>143</v>
      </c>
      <c r="D107" s="11" t="s">
        <v>281</v>
      </c>
      <c r="E107" s="13" t="s">
        <v>54</v>
      </c>
      <c r="F107" s="14">
        <v>6</v>
      </c>
      <c r="G107" s="14">
        <v>262.04000000000002</v>
      </c>
      <c r="H107" s="14">
        <f t="shared" si="16"/>
        <v>326.29220800000007</v>
      </c>
      <c r="I107" s="14">
        <f t="shared" si="17"/>
        <v>1957.7532480000004</v>
      </c>
      <c r="J107" s="17">
        <f t="shared" si="21"/>
        <v>9.4397576353219157E-4</v>
      </c>
    </row>
    <row r="108" spans="1:10" s="1" customFormat="1" ht="26.1" customHeight="1">
      <c r="A108" s="11" t="s">
        <v>282</v>
      </c>
      <c r="B108" s="12" t="s">
        <v>283</v>
      </c>
      <c r="C108" s="11" t="s">
        <v>143</v>
      </c>
      <c r="D108" s="11" t="s">
        <v>284</v>
      </c>
      <c r="E108" s="13" t="s">
        <v>54</v>
      </c>
      <c r="F108" s="14">
        <v>0.8</v>
      </c>
      <c r="G108" s="14">
        <v>288.04000000000002</v>
      </c>
      <c r="H108" s="14">
        <f t="shared" si="16"/>
        <v>358.66740800000002</v>
      </c>
      <c r="I108" s="14">
        <f t="shared" si="17"/>
        <v>286.93392640000002</v>
      </c>
      <c r="J108" s="17">
        <f t="shared" si="21"/>
        <v>1.3835179307373553E-4</v>
      </c>
    </row>
    <row r="109" spans="1:10" s="1" customFormat="1" ht="26.1" customHeight="1">
      <c r="A109" s="11" t="s">
        <v>285</v>
      </c>
      <c r="B109" s="12" t="s">
        <v>286</v>
      </c>
      <c r="C109" s="11" t="s">
        <v>44</v>
      </c>
      <c r="D109" s="11" t="s">
        <v>287</v>
      </c>
      <c r="E109" s="13" t="s">
        <v>54</v>
      </c>
      <c r="F109" s="14">
        <v>0.8</v>
      </c>
      <c r="G109" s="14">
        <v>399.09</v>
      </c>
      <c r="H109" s="14">
        <f t="shared" si="16"/>
        <v>496.94686799999999</v>
      </c>
      <c r="I109" s="14">
        <f t="shared" si="17"/>
        <v>397.5574944</v>
      </c>
      <c r="J109" s="17">
        <f t="shared" si="21"/>
        <v>1.9169149110469762E-4</v>
      </c>
    </row>
    <row r="110" spans="1:10" s="1" customFormat="1" ht="24" customHeight="1">
      <c r="A110" s="11" t="s">
        <v>288</v>
      </c>
      <c r="B110" s="12" t="s">
        <v>289</v>
      </c>
      <c r="C110" s="11" t="s">
        <v>44</v>
      </c>
      <c r="D110" s="11" t="s">
        <v>290</v>
      </c>
      <c r="E110" s="13" t="s">
        <v>54</v>
      </c>
      <c r="F110" s="14">
        <v>6.3</v>
      </c>
      <c r="G110" s="14">
        <v>375.59</v>
      </c>
      <c r="H110" s="14">
        <f t="shared" si="16"/>
        <v>467.68466799999999</v>
      </c>
      <c r="I110" s="14">
        <f t="shared" si="17"/>
        <v>2946.4134083999998</v>
      </c>
      <c r="J110" s="17">
        <f t="shared" si="21"/>
        <v>1.4206810024282876E-3</v>
      </c>
    </row>
    <row r="111" spans="1:10" s="1" customFormat="1" ht="24" customHeight="1">
      <c r="A111" s="11" t="s">
        <v>291</v>
      </c>
      <c r="B111" s="12" t="s">
        <v>292</v>
      </c>
      <c r="C111" s="11" t="s">
        <v>44</v>
      </c>
      <c r="D111" s="11" t="s">
        <v>293</v>
      </c>
      <c r="E111" s="13" t="s">
        <v>54</v>
      </c>
      <c r="F111" s="14">
        <v>2.1</v>
      </c>
      <c r="G111" s="14">
        <v>427.66</v>
      </c>
      <c r="H111" s="14">
        <f t="shared" si="16"/>
        <v>532.52223200000003</v>
      </c>
      <c r="I111" s="14">
        <f t="shared" si="17"/>
        <v>1118.2966872000002</v>
      </c>
      <c r="J111" s="17">
        <f t="shared" si="21"/>
        <v>5.3921247237544634E-4</v>
      </c>
    </row>
    <row r="112" spans="1:10" s="1" customFormat="1" ht="39" customHeight="1">
      <c r="A112" s="11" t="s">
        <v>294</v>
      </c>
      <c r="B112" s="12" t="s">
        <v>295</v>
      </c>
      <c r="C112" s="11" t="s">
        <v>143</v>
      </c>
      <c r="D112" s="11" t="s">
        <v>296</v>
      </c>
      <c r="E112" s="13" t="s">
        <v>54</v>
      </c>
      <c r="F112" s="14">
        <v>7.56</v>
      </c>
      <c r="G112" s="14">
        <v>349.74</v>
      </c>
      <c r="H112" s="14">
        <f t="shared" si="16"/>
        <v>435.49624800000004</v>
      </c>
      <c r="I112" s="14">
        <f t="shared" si="17"/>
        <v>3292.3516348799999</v>
      </c>
      <c r="J112" s="17">
        <f t="shared" si="21"/>
        <v>1.5874830760859535E-3</v>
      </c>
    </row>
    <row r="113" spans="1:10" ht="24" customHeight="1">
      <c r="A113" s="9" t="s">
        <v>297</v>
      </c>
      <c r="B113" s="9"/>
      <c r="C113" s="9"/>
      <c r="D113" s="9" t="s">
        <v>298</v>
      </c>
      <c r="E113" s="9"/>
      <c r="F113" s="10"/>
      <c r="G113" s="9"/>
      <c r="H113" s="15"/>
      <c r="I113" s="90">
        <f>SUM(I114:I117)</f>
        <v>36249.614397919999</v>
      </c>
      <c r="J113" s="16">
        <f>SUM(J114:J117)</f>
        <v>1.7478585446854052E-2</v>
      </c>
    </row>
    <row r="114" spans="1:10" s="1" customFormat="1" ht="39" customHeight="1">
      <c r="A114" s="11" t="s">
        <v>299</v>
      </c>
      <c r="B114" s="12" t="s">
        <v>300</v>
      </c>
      <c r="C114" s="11" t="s">
        <v>22</v>
      </c>
      <c r="D114" s="11" t="s">
        <v>301</v>
      </c>
      <c r="E114" s="13" t="s">
        <v>46</v>
      </c>
      <c r="F114" s="14">
        <v>1</v>
      </c>
      <c r="G114" s="14">
        <v>2069.83</v>
      </c>
      <c r="H114" s="14">
        <f t="shared" si="16"/>
        <v>2577.352316</v>
      </c>
      <c r="I114" s="14">
        <f t="shared" si="17"/>
        <v>2577.352316</v>
      </c>
      <c r="J114" s="17">
        <f>I114/$I$343</f>
        <v>1.2427297070624304E-3</v>
      </c>
    </row>
    <row r="115" spans="1:10" s="1" customFormat="1" ht="39" customHeight="1">
      <c r="A115" s="11" t="s">
        <v>302</v>
      </c>
      <c r="B115" s="12" t="s">
        <v>303</v>
      </c>
      <c r="C115" s="11" t="s">
        <v>22</v>
      </c>
      <c r="D115" s="11" t="s">
        <v>304</v>
      </c>
      <c r="E115" s="13" t="s">
        <v>46</v>
      </c>
      <c r="F115" s="14">
        <v>1</v>
      </c>
      <c r="G115" s="14">
        <v>2533.42</v>
      </c>
      <c r="H115" s="14">
        <f t="shared" si="16"/>
        <v>3154.6145840000004</v>
      </c>
      <c r="I115" s="14">
        <f t="shared" si="17"/>
        <v>3154.6145840000004</v>
      </c>
      <c r="J115" s="17">
        <f t="shared" ref="J115:J117" si="22">I115/$I$343</f>
        <v>1.5210699885817207E-3</v>
      </c>
    </row>
    <row r="116" spans="1:10" s="1" customFormat="1" ht="39" customHeight="1">
      <c r="A116" s="103" t="s">
        <v>305</v>
      </c>
      <c r="B116" s="104" t="s">
        <v>306</v>
      </c>
      <c r="C116" s="103" t="s">
        <v>307</v>
      </c>
      <c r="D116" s="103" t="s">
        <v>308</v>
      </c>
      <c r="E116" s="105" t="s">
        <v>54</v>
      </c>
      <c r="F116" s="106">
        <v>15.12</v>
      </c>
      <c r="G116" s="106">
        <v>1612.03</v>
      </c>
      <c r="H116" s="106">
        <f t="shared" si="16"/>
        <v>2007.2997560000001</v>
      </c>
      <c r="I116" s="106">
        <f t="shared" si="17"/>
        <v>30350.372310719998</v>
      </c>
      <c r="J116" s="17">
        <f t="shared" si="22"/>
        <v>1.4634130171800992E-2</v>
      </c>
    </row>
    <row r="117" spans="1:10" s="1" customFormat="1" ht="51.9" customHeight="1">
      <c r="A117" s="11" t="s">
        <v>309</v>
      </c>
      <c r="B117" s="12" t="s">
        <v>310</v>
      </c>
      <c r="C117" s="11" t="s">
        <v>44</v>
      </c>
      <c r="D117" s="11" t="s">
        <v>311</v>
      </c>
      <c r="E117" s="13" t="s">
        <v>54</v>
      </c>
      <c r="F117" s="14">
        <v>0.8</v>
      </c>
      <c r="G117" s="14">
        <v>167.92</v>
      </c>
      <c r="H117" s="14">
        <f t="shared" si="16"/>
        <v>209.09398400000001</v>
      </c>
      <c r="I117" s="14">
        <f t="shared" si="17"/>
        <v>167.2751872</v>
      </c>
      <c r="J117" s="17">
        <f t="shared" si="22"/>
        <v>8.0655579408907334E-5</v>
      </c>
    </row>
    <row r="118" spans="1:10" ht="24" customHeight="1">
      <c r="A118" s="9" t="s">
        <v>312</v>
      </c>
      <c r="B118" s="9"/>
      <c r="C118" s="9"/>
      <c r="D118" s="9" t="s">
        <v>313</v>
      </c>
      <c r="E118" s="9"/>
      <c r="F118" s="10"/>
      <c r="G118" s="9"/>
      <c r="H118" s="15"/>
      <c r="I118" s="90">
        <f>I119+I122+I160+I163+I172</f>
        <v>185553.91606136001</v>
      </c>
      <c r="J118" s="16">
        <f>J119+J122+J160+J163+J172</f>
        <v>8.9469089002584296E-2</v>
      </c>
    </row>
    <row r="119" spans="1:10" ht="24" customHeight="1">
      <c r="A119" s="9" t="s">
        <v>314</v>
      </c>
      <c r="B119" s="9"/>
      <c r="C119" s="9"/>
      <c r="D119" s="9" t="s">
        <v>315</v>
      </c>
      <c r="E119" s="9"/>
      <c r="F119" s="10"/>
      <c r="G119" s="9"/>
      <c r="H119" s="15"/>
      <c r="I119" s="90">
        <f>SUM(I120:I121)</f>
        <v>11244.728792000002</v>
      </c>
      <c r="J119" s="16">
        <f>SUM(J120:J121)</f>
        <v>5.4219046542174944E-3</v>
      </c>
    </row>
    <row r="120" spans="1:10" s="1" customFormat="1" ht="65.099999999999994" customHeight="1">
      <c r="A120" s="11" t="s">
        <v>316</v>
      </c>
      <c r="B120" s="12" t="s">
        <v>317</v>
      </c>
      <c r="C120" s="11" t="s">
        <v>44</v>
      </c>
      <c r="D120" s="11" t="s">
        <v>318</v>
      </c>
      <c r="E120" s="13" t="s">
        <v>46</v>
      </c>
      <c r="F120" s="14">
        <v>1</v>
      </c>
      <c r="G120" s="14">
        <v>7636.54</v>
      </c>
      <c r="H120" s="14">
        <f t="shared" si="16"/>
        <v>9509.0196080000005</v>
      </c>
      <c r="I120" s="14">
        <f t="shared" si="17"/>
        <v>9509.0196080000005</v>
      </c>
      <c r="J120" s="17">
        <f>I120/$I$343</f>
        <v>4.584992543914492E-3</v>
      </c>
    </row>
    <row r="121" spans="1:10" s="1" customFormat="1" ht="78" customHeight="1">
      <c r="A121" s="11" t="s">
        <v>319</v>
      </c>
      <c r="B121" s="12" t="s">
        <v>320</v>
      </c>
      <c r="C121" s="11" t="s">
        <v>44</v>
      </c>
      <c r="D121" s="11" t="s">
        <v>321</v>
      </c>
      <c r="E121" s="13" t="s">
        <v>46</v>
      </c>
      <c r="F121" s="14">
        <v>2</v>
      </c>
      <c r="G121" s="14">
        <v>696.96</v>
      </c>
      <c r="H121" s="14">
        <f t="shared" si="16"/>
        <v>867.85459200000014</v>
      </c>
      <c r="I121" s="14">
        <f t="shared" si="17"/>
        <v>1735.7091840000003</v>
      </c>
      <c r="J121" s="17">
        <f>I121/$I$343</f>
        <v>8.3691211030300239E-4</v>
      </c>
    </row>
    <row r="122" spans="1:10" ht="24" customHeight="1">
      <c r="A122" s="9" t="s">
        <v>322</v>
      </c>
      <c r="B122" s="9"/>
      <c r="C122" s="9"/>
      <c r="D122" s="9" t="s">
        <v>323</v>
      </c>
      <c r="E122" s="9"/>
      <c r="F122" s="10"/>
      <c r="G122" s="9"/>
      <c r="H122" s="15"/>
      <c r="I122" s="90">
        <f>SUM(I123:I159)</f>
        <v>121812.28159452003</v>
      </c>
      <c r="J122" s="16">
        <f>SUM(J123:J159)</f>
        <v>5.8734593669173843E-2</v>
      </c>
    </row>
    <row r="123" spans="1:10" s="1" customFormat="1" ht="39" customHeight="1">
      <c r="A123" s="11" t="s">
        <v>324</v>
      </c>
      <c r="B123" s="12" t="s">
        <v>325</v>
      </c>
      <c r="C123" s="11" t="s">
        <v>44</v>
      </c>
      <c r="D123" s="11" t="s">
        <v>326</v>
      </c>
      <c r="E123" s="13" t="s">
        <v>46</v>
      </c>
      <c r="F123" s="14">
        <v>75</v>
      </c>
      <c r="G123" s="14">
        <v>401.14</v>
      </c>
      <c r="H123" s="14">
        <f t="shared" si="16"/>
        <v>499.499528</v>
      </c>
      <c r="I123" s="14">
        <f t="shared" si="17"/>
        <v>37462.464599999999</v>
      </c>
      <c r="J123" s="17">
        <f>I123/$I$343</f>
        <v>1.8063389071482562E-2</v>
      </c>
    </row>
    <row r="124" spans="1:10" s="1" customFormat="1" ht="51.9" customHeight="1">
      <c r="A124" s="11" t="s">
        <v>327</v>
      </c>
      <c r="B124" s="12" t="s">
        <v>328</v>
      </c>
      <c r="C124" s="11" t="s">
        <v>44</v>
      </c>
      <c r="D124" s="11" t="s">
        <v>329</v>
      </c>
      <c r="E124" s="13" t="s">
        <v>46</v>
      </c>
      <c r="F124" s="14">
        <v>2</v>
      </c>
      <c r="G124" s="14">
        <v>170.81</v>
      </c>
      <c r="H124" s="14">
        <f t="shared" si="16"/>
        <v>212.69261200000003</v>
      </c>
      <c r="I124" s="14">
        <f t="shared" si="17"/>
        <v>425.38522400000005</v>
      </c>
      <c r="J124" s="17">
        <f t="shared" ref="J124:J159" si="23">I124/$I$343</f>
        <v>2.051092710641297E-4</v>
      </c>
    </row>
    <row r="125" spans="1:10" s="1" customFormat="1" ht="51.9" customHeight="1">
      <c r="A125" s="11" t="s">
        <v>330</v>
      </c>
      <c r="B125" s="12" t="s">
        <v>331</v>
      </c>
      <c r="C125" s="11" t="s">
        <v>44</v>
      </c>
      <c r="D125" s="11" t="s">
        <v>332</v>
      </c>
      <c r="E125" s="13" t="s">
        <v>46</v>
      </c>
      <c r="F125" s="14">
        <v>15</v>
      </c>
      <c r="G125" s="14">
        <v>66.58</v>
      </c>
      <c r="H125" s="14">
        <f t="shared" si="16"/>
        <v>82.905416000000002</v>
      </c>
      <c r="I125" s="14">
        <f t="shared" si="17"/>
        <v>1243.58124</v>
      </c>
      <c r="J125" s="17">
        <f t="shared" si="23"/>
        <v>5.9962130148043529E-4</v>
      </c>
    </row>
    <row r="126" spans="1:10" s="1" customFormat="1" ht="39" customHeight="1">
      <c r="A126" s="11" t="s">
        <v>333</v>
      </c>
      <c r="B126" s="12" t="s">
        <v>334</v>
      </c>
      <c r="C126" s="11" t="s">
        <v>44</v>
      </c>
      <c r="D126" s="11" t="s">
        <v>335</v>
      </c>
      <c r="E126" s="13" t="s">
        <v>46</v>
      </c>
      <c r="F126" s="14">
        <v>2</v>
      </c>
      <c r="G126" s="14">
        <v>505.65</v>
      </c>
      <c r="H126" s="14">
        <f t="shared" si="16"/>
        <v>629.63538000000005</v>
      </c>
      <c r="I126" s="14">
        <f t="shared" si="17"/>
        <v>1259.2707600000001</v>
      </c>
      <c r="J126" s="17">
        <f t="shared" si="23"/>
        <v>6.0718636446096348E-4</v>
      </c>
    </row>
    <row r="127" spans="1:10" s="1" customFormat="1" ht="26.1" customHeight="1">
      <c r="A127" s="11" t="s">
        <v>336</v>
      </c>
      <c r="B127" s="12" t="s">
        <v>337</v>
      </c>
      <c r="C127" s="11" t="s">
        <v>44</v>
      </c>
      <c r="D127" s="11" t="s">
        <v>338</v>
      </c>
      <c r="E127" s="13" t="s">
        <v>46</v>
      </c>
      <c r="F127" s="14">
        <v>2</v>
      </c>
      <c r="G127" s="14">
        <v>41.44</v>
      </c>
      <c r="H127" s="14">
        <f t="shared" si="16"/>
        <v>51.601087999999997</v>
      </c>
      <c r="I127" s="14">
        <f t="shared" si="17"/>
        <v>103.20217599999999</v>
      </c>
      <c r="J127" s="17">
        <f t="shared" si="23"/>
        <v>4.976130316080752E-5</v>
      </c>
    </row>
    <row r="128" spans="1:10" s="1" customFormat="1" ht="129.9" customHeight="1">
      <c r="A128" s="11" t="s">
        <v>339</v>
      </c>
      <c r="B128" s="12" t="s">
        <v>340</v>
      </c>
      <c r="C128" s="11" t="s">
        <v>44</v>
      </c>
      <c r="D128" s="11" t="s">
        <v>341</v>
      </c>
      <c r="E128" s="13" t="s">
        <v>342</v>
      </c>
      <c r="F128" s="14">
        <v>27</v>
      </c>
      <c r="G128" s="14">
        <v>229.1</v>
      </c>
      <c r="H128" s="14">
        <f t="shared" si="16"/>
        <v>285.27532000000002</v>
      </c>
      <c r="I128" s="14">
        <f t="shared" si="17"/>
        <v>7702.4336400000002</v>
      </c>
      <c r="J128" s="17">
        <f t="shared" si="23"/>
        <v>3.7139055617978656E-3</v>
      </c>
    </row>
    <row r="129" spans="1:10" s="1" customFormat="1" ht="129.9" customHeight="1">
      <c r="A129" s="11" t="s">
        <v>343</v>
      </c>
      <c r="B129" s="12" t="s">
        <v>344</v>
      </c>
      <c r="C129" s="11" t="s">
        <v>22</v>
      </c>
      <c r="D129" s="11" t="s">
        <v>345</v>
      </c>
      <c r="E129" s="13" t="s">
        <v>342</v>
      </c>
      <c r="F129" s="14">
        <v>1</v>
      </c>
      <c r="G129" s="14">
        <v>253.9</v>
      </c>
      <c r="H129" s="14">
        <f t="shared" si="16"/>
        <v>316.15628000000004</v>
      </c>
      <c r="I129" s="14">
        <f t="shared" si="17"/>
        <v>316.15628000000004</v>
      </c>
      <c r="J129" s="17">
        <f t="shared" si="23"/>
        <v>1.5244202307588119E-4</v>
      </c>
    </row>
    <row r="130" spans="1:10" s="1" customFormat="1" ht="129.9" customHeight="1">
      <c r="A130" s="11" t="s">
        <v>346</v>
      </c>
      <c r="B130" s="12" t="s">
        <v>347</v>
      </c>
      <c r="C130" s="11" t="s">
        <v>22</v>
      </c>
      <c r="D130" s="11" t="s">
        <v>348</v>
      </c>
      <c r="E130" s="13" t="s">
        <v>342</v>
      </c>
      <c r="F130" s="14">
        <v>3</v>
      </c>
      <c r="G130" s="14">
        <v>231.26</v>
      </c>
      <c r="H130" s="14">
        <f t="shared" si="16"/>
        <v>287.96495199999998</v>
      </c>
      <c r="I130" s="14">
        <f t="shared" si="17"/>
        <v>863.89485599999989</v>
      </c>
      <c r="J130" s="17">
        <f t="shared" si="23"/>
        <v>4.1654677735165348E-4</v>
      </c>
    </row>
    <row r="131" spans="1:10" s="1" customFormat="1" ht="129.9" customHeight="1">
      <c r="A131" s="11" t="s">
        <v>349</v>
      </c>
      <c r="B131" s="12" t="s">
        <v>350</v>
      </c>
      <c r="C131" s="11" t="s">
        <v>22</v>
      </c>
      <c r="D131" s="11" t="s">
        <v>351</v>
      </c>
      <c r="E131" s="13" t="s">
        <v>342</v>
      </c>
      <c r="F131" s="14">
        <v>1</v>
      </c>
      <c r="G131" s="14">
        <v>283</v>
      </c>
      <c r="H131" s="14">
        <f t="shared" si="16"/>
        <v>352.39160000000004</v>
      </c>
      <c r="I131" s="14">
        <f t="shared" si="17"/>
        <v>352.39160000000004</v>
      </c>
      <c r="J131" s="17">
        <f t="shared" si="23"/>
        <v>1.6991371614995815E-4</v>
      </c>
    </row>
    <row r="132" spans="1:10" s="1" customFormat="1" ht="129.9" customHeight="1">
      <c r="A132" s="11" t="s">
        <v>352</v>
      </c>
      <c r="B132" s="12" t="s">
        <v>353</v>
      </c>
      <c r="C132" s="11" t="s">
        <v>22</v>
      </c>
      <c r="D132" s="11" t="s">
        <v>354</v>
      </c>
      <c r="E132" s="13" t="s">
        <v>342</v>
      </c>
      <c r="F132" s="14">
        <v>3</v>
      </c>
      <c r="G132" s="14">
        <v>246.85</v>
      </c>
      <c r="H132" s="14">
        <f t="shared" si="16"/>
        <v>307.37762000000004</v>
      </c>
      <c r="I132" s="14">
        <f t="shared" si="17"/>
        <v>922.13286000000016</v>
      </c>
      <c r="J132" s="17">
        <f t="shared" si="23"/>
        <v>4.4462757065318552E-4</v>
      </c>
    </row>
    <row r="133" spans="1:10" s="1" customFormat="1" ht="143.1" customHeight="1">
      <c r="A133" s="11" t="s">
        <v>355</v>
      </c>
      <c r="B133" s="12" t="s">
        <v>356</v>
      </c>
      <c r="C133" s="11" t="s">
        <v>22</v>
      </c>
      <c r="D133" s="11" t="s">
        <v>357</v>
      </c>
      <c r="E133" s="13" t="s">
        <v>342</v>
      </c>
      <c r="F133" s="14">
        <v>2</v>
      </c>
      <c r="G133" s="14">
        <v>246.85</v>
      </c>
      <c r="H133" s="14">
        <f t="shared" si="16"/>
        <v>307.37762000000004</v>
      </c>
      <c r="I133" s="14">
        <f t="shared" si="17"/>
        <v>614.75524000000007</v>
      </c>
      <c r="J133" s="17">
        <f t="shared" si="23"/>
        <v>2.9641838043545702E-4</v>
      </c>
    </row>
    <row r="134" spans="1:10" s="1" customFormat="1" ht="129.9" customHeight="1">
      <c r="A134" s="11" t="s">
        <v>358</v>
      </c>
      <c r="B134" s="12" t="s">
        <v>359</v>
      </c>
      <c r="C134" s="11" t="s">
        <v>22</v>
      </c>
      <c r="D134" s="11" t="s">
        <v>360</v>
      </c>
      <c r="E134" s="13" t="s">
        <v>342</v>
      </c>
      <c r="F134" s="14">
        <v>2</v>
      </c>
      <c r="G134" s="14">
        <v>283.72000000000003</v>
      </c>
      <c r="H134" s="14">
        <f t="shared" si="16"/>
        <v>353.28814400000005</v>
      </c>
      <c r="I134" s="14">
        <f t="shared" si="17"/>
        <v>706.57628800000009</v>
      </c>
      <c r="J134" s="17">
        <f t="shared" si="23"/>
        <v>3.4069201092626236E-4</v>
      </c>
    </row>
    <row r="135" spans="1:10" s="1" customFormat="1" ht="129.9" customHeight="1">
      <c r="A135" s="11" t="s">
        <v>361</v>
      </c>
      <c r="B135" s="12" t="s">
        <v>362</v>
      </c>
      <c r="C135" s="11" t="s">
        <v>44</v>
      </c>
      <c r="D135" s="11" t="s">
        <v>363</v>
      </c>
      <c r="E135" s="13" t="s">
        <v>342</v>
      </c>
      <c r="F135" s="14">
        <v>37</v>
      </c>
      <c r="G135" s="14">
        <v>282.54000000000002</v>
      </c>
      <c r="H135" s="14">
        <f t="shared" si="16"/>
        <v>351.81880800000005</v>
      </c>
      <c r="I135" s="14">
        <f t="shared" si="17"/>
        <v>13017.295896000001</v>
      </c>
      <c r="J135" s="17">
        <f t="shared" si="23"/>
        <v>6.2765886585064998E-3</v>
      </c>
    </row>
    <row r="136" spans="1:10" s="1" customFormat="1" ht="65.099999999999994" customHeight="1">
      <c r="A136" s="11" t="s">
        <v>364</v>
      </c>
      <c r="B136" s="12" t="s">
        <v>365</v>
      </c>
      <c r="C136" s="11" t="s">
        <v>22</v>
      </c>
      <c r="D136" s="11" t="s">
        <v>366</v>
      </c>
      <c r="E136" s="13" t="s">
        <v>342</v>
      </c>
      <c r="F136" s="14">
        <v>15</v>
      </c>
      <c r="G136" s="14">
        <v>251.1</v>
      </c>
      <c r="H136" s="14">
        <f t="shared" si="16"/>
        <v>312.66972000000004</v>
      </c>
      <c r="I136" s="14">
        <f t="shared" si="17"/>
        <v>4690.0458000000008</v>
      </c>
      <c r="J136" s="17">
        <f t="shared" si="23"/>
        <v>2.2614134695364573E-3</v>
      </c>
    </row>
    <row r="137" spans="1:10" s="1" customFormat="1" ht="129.9" customHeight="1">
      <c r="A137" s="11" t="s">
        <v>367</v>
      </c>
      <c r="B137" s="12" t="s">
        <v>368</v>
      </c>
      <c r="C137" s="11" t="s">
        <v>22</v>
      </c>
      <c r="D137" s="11" t="s">
        <v>369</v>
      </c>
      <c r="E137" s="13" t="s">
        <v>342</v>
      </c>
      <c r="F137" s="14">
        <v>15</v>
      </c>
      <c r="G137" s="14">
        <v>296.87</v>
      </c>
      <c r="H137" s="14">
        <f t="shared" si="16"/>
        <v>369.66252400000002</v>
      </c>
      <c r="I137" s="14">
        <f t="shared" si="17"/>
        <v>5544.93786</v>
      </c>
      <c r="J137" s="17">
        <f t="shared" si="23"/>
        <v>2.6736193417016643E-3</v>
      </c>
    </row>
    <row r="138" spans="1:10" s="1" customFormat="1" ht="65.099999999999994" customHeight="1">
      <c r="A138" s="11" t="s">
        <v>370</v>
      </c>
      <c r="B138" s="12" t="s">
        <v>371</v>
      </c>
      <c r="C138" s="11" t="s">
        <v>22</v>
      </c>
      <c r="D138" s="11" t="s">
        <v>372</v>
      </c>
      <c r="E138" s="13" t="s">
        <v>342</v>
      </c>
      <c r="F138" s="14">
        <v>1</v>
      </c>
      <c r="G138" s="14">
        <v>257.33999999999997</v>
      </c>
      <c r="H138" s="14">
        <f t="shared" si="16"/>
        <v>320.43976800000002</v>
      </c>
      <c r="I138" s="14">
        <f t="shared" si="17"/>
        <v>320.43976800000002</v>
      </c>
      <c r="J138" s="17">
        <f t="shared" si="23"/>
        <v>1.5450740534993012E-4</v>
      </c>
    </row>
    <row r="139" spans="1:10" s="1" customFormat="1" ht="65.099999999999994" customHeight="1">
      <c r="A139" s="11" t="s">
        <v>373</v>
      </c>
      <c r="B139" s="12" t="s">
        <v>374</v>
      </c>
      <c r="C139" s="11" t="s">
        <v>22</v>
      </c>
      <c r="D139" s="11" t="s">
        <v>375</v>
      </c>
      <c r="E139" s="13" t="s">
        <v>342</v>
      </c>
      <c r="F139" s="14">
        <v>2</v>
      </c>
      <c r="G139" s="14">
        <v>352.46</v>
      </c>
      <c r="H139" s="14">
        <f t="shared" si="16"/>
        <v>438.88319200000001</v>
      </c>
      <c r="I139" s="14">
        <f t="shared" si="17"/>
        <v>877.76638400000002</v>
      </c>
      <c r="J139" s="17">
        <f t="shared" si="23"/>
        <v>4.2323525366935857E-4</v>
      </c>
    </row>
    <row r="140" spans="1:10" s="1" customFormat="1" ht="65.099999999999994" customHeight="1">
      <c r="A140" s="11" t="s">
        <v>376</v>
      </c>
      <c r="B140" s="12" t="s">
        <v>377</v>
      </c>
      <c r="C140" s="11" t="s">
        <v>192</v>
      </c>
      <c r="D140" s="11" t="s">
        <v>378</v>
      </c>
      <c r="E140" s="13" t="s">
        <v>342</v>
      </c>
      <c r="F140" s="14">
        <v>2</v>
      </c>
      <c r="G140" s="14">
        <v>299.19</v>
      </c>
      <c r="H140" s="14">
        <f t="shared" si="16"/>
        <v>372.55138800000003</v>
      </c>
      <c r="I140" s="14">
        <f t="shared" si="17"/>
        <v>745.10277600000006</v>
      </c>
      <c r="J140" s="17">
        <f t="shared" si="23"/>
        <v>3.5926844335622596E-4</v>
      </c>
    </row>
    <row r="141" spans="1:10" s="1" customFormat="1" ht="39" customHeight="1">
      <c r="A141" s="11" t="s">
        <v>379</v>
      </c>
      <c r="B141" s="12" t="s">
        <v>380</v>
      </c>
      <c r="C141" s="11" t="s">
        <v>143</v>
      </c>
      <c r="D141" s="11" t="s">
        <v>381</v>
      </c>
      <c r="E141" s="13" t="s">
        <v>342</v>
      </c>
      <c r="F141" s="14">
        <v>2</v>
      </c>
      <c r="G141" s="14">
        <v>289.56</v>
      </c>
      <c r="H141" s="14">
        <f t="shared" si="16"/>
        <v>360.560112</v>
      </c>
      <c r="I141" s="14">
        <f t="shared" si="17"/>
        <v>721.12022400000001</v>
      </c>
      <c r="J141" s="17">
        <f t="shared" si="23"/>
        <v>3.4770470422884717E-4</v>
      </c>
    </row>
    <row r="142" spans="1:10" s="1" customFormat="1" ht="39" customHeight="1">
      <c r="A142" s="11" t="s">
        <v>382</v>
      </c>
      <c r="B142" s="12" t="s">
        <v>383</v>
      </c>
      <c r="C142" s="11" t="s">
        <v>143</v>
      </c>
      <c r="D142" s="11" t="s">
        <v>384</v>
      </c>
      <c r="E142" s="13" t="s">
        <v>46</v>
      </c>
      <c r="F142" s="14">
        <v>14.35</v>
      </c>
      <c r="G142" s="14">
        <v>111.48</v>
      </c>
      <c r="H142" s="14">
        <f t="shared" si="16"/>
        <v>138.814896</v>
      </c>
      <c r="I142" s="14">
        <f t="shared" si="17"/>
        <v>1991.9937576</v>
      </c>
      <c r="J142" s="17">
        <f t="shared" si="23"/>
        <v>9.6048561288445832E-4</v>
      </c>
    </row>
    <row r="143" spans="1:10" s="1" customFormat="1" ht="26.1" customHeight="1">
      <c r="A143" s="11" t="s">
        <v>385</v>
      </c>
      <c r="B143" s="12" t="s">
        <v>386</v>
      </c>
      <c r="C143" s="11" t="s">
        <v>143</v>
      </c>
      <c r="D143" s="11" t="s">
        <v>387</v>
      </c>
      <c r="E143" s="13" t="s">
        <v>46</v>
      </c>
      <c r="F143" s="14">
        <v>14.35</v>
      </c>
      <c r="G143" s="14">
        <v>58.82</v>
      </c>
      <c r="H143" s="14">
        <f t="shared" ref="H143:H206" si="24">G143*($H$3+1)</f>
        <v>73.242664000000005</v>
      </c>
      <c r="I143" s="14">
        <f t="shared" ref="I143:I206" si="25">H143*F143</f>
        <v>1051.0322284000001</v>
      </c>
      <c r="J143" s="17">
        <f t="shared" si="23"/>
        <v>5.0677936625281525E-4</v>
      </c>
    </row>
    <row r="144" spans="1:10" s="1" customFormat="1" ht="26.1" customHeight="1">
      <c r="A144" s="11" t="s">
        <v>388</v>
      </c>
      <c r="B144" s="12" t="s">
        <v>389</v>
      </c>
      <c r="C144" s="11" t="s">
        <v>143</v>
      </c>
      <c r="D144" s="11" t="s">
        <v>390</v>
      </c>
      <c r="E144" s="13" t="s">
        <v>46</v>
      </c>
      <c r="F144" s="14">
        <v>1</v>
      </c>
      <c r="G144" s="14">
        <v>40.46</v>
      </c>
      <c r="H144" s="14">
        <f t="shared" si="24"/>
        <v>50.380792000000007</v>
      </c>
      <c r="I144" s="14">
        <f t="shared" si="25"/>
        <v>50.380792000000007</v>
      </c>
      <c r="J144" s="17">
        <f t="shared" si="23"/>
        <v>2.4292257793029352E-5</v>
      </c>
    </row>
    <row r="145" spans="1:10" s="1" customFormat="1" ht="26.1" customHeight="1">
      <c r="A145" s="11" t="s">
        <v>391</v>
      </c>
      <c r="B145" s="12" t="s">
        <v>392</v>
      </c>
      <c r="C145" s="11" t="s">
        <v>143</v>
      </c>
      <c r="D145" s="11" t="s">
        <v>393</v>
      </c>
      <c r="E145" s="13" t="s">
        <v>46</v>
      </c>
      <c r="F145" s="14">
        <v>1</v>
      </c>
      <c r="G145" s="14">
        <v>22.66</v>
      </c>
      <c r="H145" s="14">
        <f t="shared" si="24"/>
        <v>28.216232000000002</v>
      </c>
      <c r="I145" s="14">
        <f t="shared" si="25"/>
        <v>28.216232000000002</v>
      </c>
      <c r="J145" s="17">
        <f t="shared" si="23"/>
        <v>1.360510532847368E-5</v>
      </c>
    </row>
    <row r="146" spans="1:10" s="1" customFormat="1" ht="24" customHeight="1">
      <c r="A146" s="11" t="s">
        <v>394</v>
      </c>
      <c r="B146" s="12" t="s">
        <v>395</v>
      </c>
      <c r="C146" s="11" t="s">
        <v>143</v>
      </c>
      <c r="D146" s="11" t="s">
        <v>396</v>
      </c>
      <c r="E146" s="13" t="s">
        <v>46</v>
      </c>
      <c r="F146" s="14">
        <v>2</v>
      </c>
      <c r="G146" s="14">
        <v>26.81</v>
      </c>
      <c r="H146" s="14">
        <f t="shared" si="24"/>
        <v>33.383811999999999</v>
      </c>
      <c r="I146" s="14">
        <f t="shared" si="25"/>
        <v>66.767623999999998</v>
      </c>
      <c r="J146" s="17">
        <f t="shared" si="23"/>
        <v>3.2193545794914325E-5</v>
      </c>
    </row>
    <row r="147" spans="1:10" s="1" customFormat="1" ht="39" customHeight="1">
      <c r="A147" s="11" t="s">
        <v>397</v>
      </c>
      <c r="B147" s="12" t="s">
        <v>398</v>
      </c>
      <c r="C147" s="11" t="s">
        <v>143</v>
      </c>
      <c r="D147" s="11" t="s">
        <v>399</v>
      </c>
      <c r="E147" s="13" t="s">
        <v>46</v>
      </c>
      <c r="F147" s="14">
        <v>2</v>
      </c>
      <c r="G147" s="14">
        <v>54.69</v>
      </c>
      <c r="H147" s="14">
        <f t="shared" si="24"/>
        <v>68.099987999999996</v>
      </c>
      <c r="I147" s="14">
        <f t="shared" si="25"/>
        <v>136.19997599999999</v>
      </c>
      <c r="J147" s="17">
        <f t="shared" si="23"/>
        <v>6.5671951492870742E-5</v>
      </c>
    </row>
    <row r="148" spans="1:10" s="1" customFormat="1" ht="26.1" customHeight="1">
      <c r="A148" s="11" t="s">
        <v>400</v>
      </c>
      <c r="B148" s="12" t="s">
        <v>401</v>
      </c>
      <c r="C148" s="11" t="s">
        <v>44</v>
      </c>
      <c r="D148" s="11" t="s">
        <v>402</v>
      </c>
      <c r="E148" s="13" t="s">
        <v>50</v>
      </c>
      <c r="F148" s="14">
        <v>190.15</v>
      </c>
      <c r="G148" s="14">
        <v>27.05</v>
      </c>
      <c r="H148" s="14">
        <f t="shared" si="24"/>
        <v>33.682660000000006</v>
      </c>
      <c r="I148" s="14">
        <f t="shared" si="25"/>
        <v>6404.7577990000009</v>
      </c>
      <c r="J148" s="17">
        <f t="shared" si="23"/>
        <v>3.0882013040847644E-3</v>
      </c>
    </row>
    <row r="149" spans="1:10" s="1" customFormat="1" ht="26.1" customHeight="1">
      <c r="A149" s="11" t="s">
        <v>403</v>
      </c>
      <c r="B149" s="12" t="s">
        <v>404</v>
      </c>
      <c r="C149" s="11" t="s">
        <v>44</v>
      </c>
      <c r="D149" s="11" t="s">
        <v>405</v>
      </c>
      <c r="E149" s="13" t="s">
        <v>50</v>
      </c>
      <c r="F149" s="14">
        <v>18</v>
      </c>
      <c r="G149" s="14">
        <v>52.01</v>
      </c>
      <c r="H149" s="14">
        <f t="shared" si="24"/>
        <v>64.762851999999995</v>
      </c>
      <c r="I149" s="14">
        <f t="shared" si="25"/>
        <v>1165.7313359999998</v>
      </c>
      <c r="J149" s="17">
        <f t="shared" si="23"/>
        <v>5.6208417945324298E-4</v>
      </c>
    </row>
    <row r="150" spans="1:10" s="1" customFormat="1" ht="39" customHeight="1">
      <c r="A150" s="11" t="s">
        <v>406</v>
      </c>
      <c r="B150" s="12" t="s">
        <v>407</v>
      </c>
      <c r="C150" s="11" t="s">
        <v>44</v>
      </c>
      <c r="D150" s="11" t="s">
        <v>408</v>
      </c>
      <c r="E150" s="13" t="s">
        <v>50</v>
      </c>
      <c r="F150" s="14">
        <v>50</v>
      </c>
      <c r="G150" s="14">
        <v>24.18</v>
      </c>
      <c r="H150" s="14">
        <f t="shared" si="24"/>
        <v>30.108936</v>
      </c>
      <c r="I150" s="14">
        <f t="shared" si="25"/>
        <v>1505.4467999999999</v>
      </c>
      <c r="J150" s="17">
        <f t="shared" si="23"/>
        <v>7.2588580503639346E-4</v>
      </c>
    </row>
    <row r="151" spans="1:10" s="1" customFormat="1" ht="39" customHeight="1">
      <c r="A151" s="11" t="s">
        <v>409</v>
      </c>
      <c r="B151" s="12" t="s">
        <v>410</v>
      </c>
      <c r="C151" s="11" t="s">
        <v>44</v>
      </c>
      <c r="D151" s="11" t="s">
        <v>411</v>
      </c>
      <c r="E151" s="13" t="s">
        <v>50</v>
      </c>
      <c r="F151" s="14">
        <v>1520.37</v>
      </c>
      <c r="G151" s="14">
        <v>4.68</v>
      </c>
      <c r="H151" s="14">
        <f t="shared" si="24"/>
        <v>5.8275360000000003</v>
      </c>
      <c r="I151" s="14">
        <f t="shared" si="25"/>
        <v>8860.0109083200005</v>
      </c>
      <c r="J151" s="17">
        <f t="shared" si="23"/>
        <v>4.2720580699477997E-3</v>
      </c>
    </row>
    <row r="152" spans="1:10" s="1" customFormat="1" ht="39" customHeight="1">
      <c r="A152" s="11" t="s">
        <v>412</v>
      </c>
      <c r="B152" s="12" t="s">
        <v>413</v>
      </c>
      <c r="C152" s="11" t="s">
        <v>44</v>
      </c>
      <c r="D152" s="11" t="s">
        <v>414</v>
      </c>
      <c r="E152" s="13" t="s">
        <v>50</v>
      </c>
      <c r="F152" s="14">
        <v>524.15</v>
      </c>
      <c r="G152" s="14">
        <v>6.54</v>
      </c>
      <c r="H152" s="14">
        <f t="shared" si="24"/>
        <v>8.1436080000000004</v>
      </c>
      <c r="I152" s="14">
        <f t="shared" si="25"/>
        <v>4268.4721331999999</v>
      </c>
      <c r="J152" s="17">
        <f t="shared" si="23"/>
        <v>2.0581420284551365E-3</v>
      </c>
    </row>
    <row r="153" spans="1:10" s="1" customFormat="1" ht="39" customHeight="1">
      <c r="A153" s="11" t="s">
        <v>415</v>
      </c>
      <c r="B153" s="12" t="s">
        <v>416</v>
      </c>
      <c r="C153" s="11" t="s">
        <v>44</v>
      </c>
      <c r="D153" s="11" t="s">
        <v>417</v>
      </c>
      <c r="E153" s="13" t="s">
        <v>50</v>
      </c>
      <c r="F153" s="14">
        <v>307.83999999999997</v>
      </c>
      <c r="G153" s="14">
        <v>9.25</v>
      </c>
      <c r="H153" s="14">
        <f t="shared" si="24"/>
        <v>11.5181</v>
      </c>
      <c r="I153" s="14">
        <f t="shared" si="25"/>
        <v>3545.7319039999998</v>
      </c>
      <c r="J153" s="17">
        <f t="shared" si="23"/>
        <v>1.7096562014534585E-3</v>
      </c>
    </row>
    <row r="154" spans="1:10" s="1" customFormat="1" ht="39" customHeight="1">
      <c r="A154" s="11" t="s">
        <v>418</v>
      </c>
      <c r="B154" s="12" t="s">
        <v>419</v>
      </c>
      <c r="C154" s="11" t="s">
        <v>44</v>
      </c>
      <c r="D154" s="11" t="s">
        <v>420</v>
      </c>
      <c r="E154" s="13" t="s">
        <v>50</v>
      </c>
      <c r="F154" s="14">
        <v>100</v>
      </c>
      <c r="G154" s="14">
        <v>41.92</v>
      </c>
      <c r="H154" s="14">
        <f t="shared" si="24"/>
        <v>52.198784000000003</v>
      </c>
      <c r="I154" s="14">
        <f t="shared" si="25"/>
        <v>5219.8784000000005</v>
      </c>
      <c r="J154" s="17">
        <f t="shared" si="23"/>
        <v>2.5168844455852458E-3</v>
      </c>
    </row>
    <row r="155" spans="1:10" s="1" customFormat="1" ht="39" customHeight="1">
      <c r="A155" s="11" t="s">
        <v>421</v>
      </c>
      <c r="B155" s="12" t="s">
        <v>422</v>
      </c>
      <c r="C155" s="11" t="s">
        <v>44</v>
      </c>
      <c r="D155" s="11" t="s">
        <v>423</v>
      </c>
      <c r="E155" s="13" t="s">
        <v>50</v>
      </c>
      <c r="F155" s="14">
        <v>30</v>
      </c>
      <c r="G155" s="14">
        <v>84.24</v>
      </c>
      <c r="H155" s="14">
        <f t="shared" si="24"/>
        <v>104.89564799999999</v>
      </c>
      <c r="I155" s="14">
        <f t="shared" si="25"/>
        <v>3146.8694399999999</v>
      </c>
      <c r="J155" s="17">
        <f t="shared" si="23"/>
        <v>1.5173354892373645E-3</v>
      </c>
    </row>
    <row r="156" spans="1:10" s="1" customFormat="1" ht="39" customHeight="1">
      <c r="A156" s="11" t="s">
        <v>424</v>
      </c>
      <c r="B156" s="12" t="s">
        <v>425</v>
      </c>
      <c r="C156" s="11" t="s">
        <v>44</v>
      </c>
      <c r="D156" s="11" t="s">
        <v>426</v>
      </c>
      <c r="E156" s="13" t="s">
        <v>46</v>
      </c>
      <c r="F156" s="14">
        <v>5</v>
      </c>
      <c r="G156" s="14">
        <v>34.799999999999997</v>
      </c>
      <c r="H156" s="14">
        <f t="shared" si="24"/>
        <v>43.33296</v>
      </c>
      <c r="I156" s="14">
        <f t="shared" si="25"/>
        <v>216.66480000000001</v>
      </c>
      <c r="J156" s="17">
        <f t="shared" si="23"/>
        <v>1.0446991735015094E-4</v>
      </c>
    </row>
    <row r="157" spans="1:10" s="1" customFormat="1" ht="39" customHeight="1">
      <c r="A157" s="11" t="s">
        <v>427</v>
      </c>
      <c r="B157" s="12" t="s">
        <v>428</v>
      </c>
      <c r="C157" s="11" t="s">
        <v>44</v>
      </c>
      <c r="D157" s="11" t="s">
        <v>429</v>
      </c>
      <c r="E157" s="13" t="s">
        <v>46</v>
      </c>
      <c r="F157" s="14">
        <v>30</v>
      </c>
      <c r="G157" s="14">
        <v>34.799999999999997</v>
      </c>
      <c r="H157" s="14">
        <f t="shared" si="24"/>
        <v>43.33296</v>
      </c>
      <c r="I157" s="14">
        <f t="shared" si="25"/>
        <v>1299.9888000000001</v>
      </c>
      <c r="J157" s="17">
        <f t="shared" si="23"/>
        <v>6.2681950410090558E-4</v>
      </c>
    </row>
    <row r="158" spans="1:10" s="1" customFormat="1" ht="39" customHeight="1">
      <c r="A158" s="11" t="s">
        <v>430</v>
      </c>
      <c r="B158" s="12" t="s">
        <v>431</v>
      </c>
      <c r="C158" s="11" t="s">
        <v>44</v>
      </c>
      <c r="D158" s="11" t="s">
        <v>432</v>
      </c>
      <c r="E158" s="13" t="s">
        <v>46</v>
      </c>
      <c r="F158" s="14">
        <v>42</v>
      </c>
      <c r="G158" s="14">
        <v>37.29</v>
      </c>
      <c r="H158" s="14">
        <f t="shared" si="24"/>
        <v>46.433508000000003</v>
      </c>
      <c r="I158" s="14">
        <f t="shared" si="25"/>
        <v>1950.2073360000002</v>
      </c>
      <c r="J158" s="17">
        <f t="shared" si="23"/>
        <v>9.4033732847965176E-4</v>
      </c>
    </row>
    <row r="159" spans="1:10" s="1" customFormat="1" ht="65.099999999999994" customHeight="1">
      <c r="A159" s="11" t="s">
        <v>433</v>
      </c>
      <c r="B159" s="12" t="s">
        <v>434</v>
      </c>
      <c r="C159" s="11" t="s">
        <v>44</v>
      </c>
      <c r="D159" s="11" t="s">
        <v>435</v>
      </c>
      <c r="E159" s="13" t="s">
        <v>46</v>
      </c>
      <c r="F159" s="14">
        <v>74</v>
      </c>
      <c r="G159" s="14">
        <v>32.72</v>
      </c>
      <c r="H159" s="14">
        <f t="shared" si="24"/>
        <v>40.742944000000001</v>
      </c>
      <c r="I159" s="14">
        <f t="shared" si="25"/>
        <v>3014.977856</v>
      </c>
      <c r="J159" s="17">
        <f t="shared" si="23"/>
        <v>1.4537409280550198E-3</v>
      </c>
    </row>
    <row r="160" spans="1:10" ht="24" customHeight="1">
      <c r="A160" s="9" t="s">
        <v>436</v>
      </c>
      <c r="B160" s="9"/>
      <c r="C160" s="9"/>
      <c r="D160" s="9" t="s">
        <v>437</v>
      </c>
      <c r="E160" s="9"/>
      <c r="F160" s="10"/>
      <c r="G160" s="9"/>
      <c r="H160" s="15"/>
      <c r="I160" s="90">
        <f>SUM(I161:I162)</f>
        <v>3603.2103360000001</v>
      </c>
      <c r="J160" s="16">
        <f>SUM(J161:J162)</f>
        <v>1.737370749642441E-3</v>
      </c>
    </row>
    <row r="161" spans="1:10" s="1" customFormat="1" ht="51.9" customHeight="1">
      <c r="A161" s="103" t="s">
        <v>438</v>
      </c>
      <c r="B161" s="104" t="s">
        <v>439</v>
      </c>
      <c r="C161" s="103" t="s">
        <v>22</v>
      </c>
      <c r="D161" s="103" t="s">
        <v>440</v>
      </c>
      <c r="E161" s="105" t="s">
        <v>46</v>
      </c>
      <c r="F161" s="106">
        <v>1</v>
      </c>
      <c r="G161" s="106">
        <v>1940.89</v>
      </c>
      <c r="H161" s="106">
        <f t="shared" si="24"/>
        <v>2416.7962280000002</v>
      </c>
      <c r="I161" s="106">
        <f t="shared" si="25"/>
        <v>2416.7962280000002</v>
      </c>
      <c r="J161" s="107">
        <f>I161/$I$343</f>
        <v>1.1653138958950256E-3</v>
      </c>
    </row>
    <row r="162" spans="1:10" s="1" customFormat="1" ht="24" customHeight="1">
      <c r="A162" s="103" t="s">
        <v>441</v>
      </c>
      <c r="B162" s="104" t="s">
        <v>442</v>
      </c>
      <c r="C162" s="103" t="s">
        <v>22</v>
      </c>
      <c r="D162" s="103" t="s">
        <v>443</v>
      </c>
      <c r="E162" s="105" t="s">
        <v>46</v>
      </c>
      <c r="F162" s="106">
        <v>1</v>
      </c>
      <c r="G162" s="106">
        <v>952.79</v>
      </c>
      <c r="H162" s="106">
        <f t="shared" si="24"/>
        <v>1186.4141079999999</v>
      </c>
      <c r="I162" s="106">
        <f t="shared" si="25"/>
        <v>1186.4141079999999</v>
      </c>
      <c r="J162" s="107">
        <f>I162/$I$343</f>
        <v>5.7205685374741547E-4</v>
      </c>
    </row>
    <row r="163" spans="1:10" ht="24" customHeight="1">
      <c r="A163" s="9" t="s">
        <v>444</v>
      </c>
      <c r="B163" s="9"/>
      <c r="C163" s="9"/>
      <c r="D163" s="9" t="s">
        <v>445</v>
      </c>
      <c r="E163" s="9"/>
      <c r="F163" s="10"/>
      <c r="G163" s="9"/>
      <c r="H163" s="15"/>
      <c r="I163" s="90">
        <f>SUM(I164:I171)</f>
        <v>5834.8577760000007</v>
      </c>
      <c r="J163" s="16">
        <f>SUM(J164:J171)</f>
        <v>2.8134108983489951E-3</v>
      </c>
    </row>
    <row r="164" spans="1:10" s="1" customFormat="1" ht="24" customHeight="1">
      <c r="A164" s="11" t="s">
        <v>446</v>
      </c>
      <c r="B164" s="12" t="s">
        <v>442</v>
      </c>
      <c r="C164" s="11" t="s">
        <v>22</v>
      </c>
      <c r="D164" s="11" t="s">
        <v>443</v>
      </c>
      <c r="E164" s="13" t="s">
        <v>46</v>
      </c>
      <c r="F164" s="14">
        <v>1</v>
      </c>
      <c r="G164" s="14">
        <v>952.79</v>
      </c>
      <c r="H164" s="14">
        <f t="shared" si="24"/>
        <v>1186.4141079999999</v>
      </c>
      <c r="I164" s="14">
        <f t="shared" si="25"/>
        <v>1186.4141079999999</v>
      </c>
      <c r="J164" s="17">
        <f>I164/$I$343</f>
        <v>5.7205685374741547E-4</v>
      </c>
    </row>
    <row r="165" spans="1:10" s="1" customFormat="1" ht="24" customHeight="1">
      <c r="A165" s="11" t="s">
        <v>447</v>
      </c>
      <c r="B165" s="12" t="s">
        <v>448</v>
      </c>
      <c r="C165" s="11" t="s">
        <v>44</v>
      </c>
      <c r="D165" s="11" t="s">
        <v>449</v>
      </c>
      <c r="E165" s="13" t="s">
        <v>46</v>
      </c>
      <c r="F165" s="14">
        <v>3</v>
      </c>
      <c r="G165" s="14">
        <v>21.93</v>
      </c>
      <c r="H165" s="14">
        <f t="shared" si="24"/>
        <v>27.307236000000003</v>
      </c>
      <c r="I165" s="14">
        <f t="shared" si="25"/>
        <v>81.92170800000001</v>
      </c>
      <c r="J165" s="17">
        <f t="shared" ref="J165:J171" si="26">I165/$I$343</f>
        <v>3.9500435991186382E-5</v>
      </c>
    </row>
    <row r="166" spans="1:10" s="1" customFormat="1" ht="24" customHeight="1">
      <c r="A166" s="11" t="s">
        <v>450</v>
      </c>
      <c r="B166" s="12" t="s">
        <v>451</v>
      </c>
      <c r="C166" s="11" t="s">
        <v>22</v>
      </c>
      <c r="D166" s="11" t="s">
        <v>452</v>
      </c>
      <c r="E166" s="13" t="s">
        <v>46</v>
      </c>
      <c r="F166" s="14">
        <v>4</v>
      </c>
      <c r="G166" s="14">
        <v>386.34</v>
      </c>
      <c r="H166" s="14">
        <f t="shared" si="24"/>
        <v>481.07056799999998</v>
      </c>
      <c r="I166" s="14">
        <f t="shared" si="25"/>
        <v>1924.2822719999999</v>
      </c>
      <c r="J166" s="17">
        <f t="shared" si="26"/>
        <v>9.2783696250706453E-4</v>
      </c>
    </row>
    <row r="167" spans="1:10" s="1" customFormat="1" ht="24" customHeight="1">
      <c r="A167" s="11" t="s">
        <v>453</v>
      </c>
      <c r="B167" s="12" t="s">
        <v>454</v>
      </c>
      <c r="C167" s="11" t="s">
        <v>44</v>
      </c>
      <c r="D167" s="11" t="s">
        <v>455</v>
      </c>
      <c r="E167" s="13" t="s">
        <v>46</v>
      </c>
      <c r="F167" s="14">
        <v>16</v>
      </c>
      <c r="G167" s="14">
        <v>21.73</v>
      </c>
      <c r="H167" s="14">
        <f t="shared" si="24"/>
        <v>27.058196000000002</v>
      </c>
      <c r="I167" s="14">
        <f t="shared" si="25"/>
        <v>432.93113600000004</v>
      </c>
      <c r="J167" s="17">
        <f t="shared" si="26"/>
        <v>2.0874770611666941E-4</v>
      </c>
    </row>
    <row r="168" spans="1:10" s="1" customFormat="1" ht="24" customHeight="1">
      <c r="A168" s="11" t="s">
        <v>456</v>
      </c>
      <c r="B168" s="12" t="s">
        <v>457</v>
      </c>
      <c r="C168" s="11" t="s">
        <v>44</v>
      </c>
      <c r="D168" s="11" t="s">
        <v>458</v>
      </c>
      <c r="E168" s="13" t="s">
        <v>46</v>
      </c>
      <c r="F168" s="14">
        <v>10</v>
      </c>
      <c r="G168" s="14">
        <v>64.14</v>
      </c>
      <c r="H168" s="14">
        <f t="shared" si="24"/>
        <v>79.867128000000008</v>
      </c>
      <c r="I168" s="14">
        <f t="shared" si="25"/>
        <v>798.67128000000002</v>
      </c>
      <c r="J168" s="17">
        <f t="shared" si="26"/>
        <v>3.8509772981831498E-4</v>
      </c>
    </row>
    <row r="169" spans="1:10" s="1" customFormat="1" ht="51.9" customHeight="1">
      <c r="A169" s="11" t="s">
        <v>459</v>
      </c>
      <c r="B169" s="12" t="s">
        <v>460</v>
      </c>
      <c r="C169" s="11" t="s">
        <v>44</v>
      </c>
      <c r="D169" s="11" t="s">
        <v>461</v>
      </c>
      <c r="E169" s="13" t="s">
        <v>46</v>
      </c>
      <c r="F169" s="14">
        <v>6</v>
      </c>
      <c r="G169" s="14">
        <v>124.69</v>
      </c>
      <c r="H169" s="14">
        <f t="shared" si="24"/>
        <v>155.26398800000001</v>
      </c>
      <c r="I169" s="14">
        <f t="shared" si="25"/>
        <v>931.58392800000001</v>
      </c>
      <c r="J169" s="17">
        <f t="shared" si="26"/>
        <v>4.4918462049621792E-4</v>
      </c>
    </row>
    <row r="170" spans="1:10" s="1" customFormat="1" ht="51.9" customHeight="1">
      <c r="A170" s="103" t="s">
        <v>462</v>
      </c>
      <c r="B170" s="104" t="s">
        <v>463</v>
      </c>
      <c r="C170" s="103" t="s">
        <v>22</v>
      </c>
      <c r="D170" s="103" t="s">
        <v>464</v>
      </c>
      <c r="E170" s="105" t="s">
        <v>46</v>
      </c>
      <c r="F170" s="106">
        <v>3</v>
      </c>
      <c r="G170" s="106">
        <v>77.91</v>
      </c>
      <c r="H170" s="106">
        <f t="shared" si="24"/>
        <v>97.013531999999998</v>
      </c>
      <c r="I170" s="106">
        <f t="shared" si="25"/>
        <v>291.04059599999999</v>
      </c>
      <c r="J170" s="17">
        <f t="shared" si="26"/>
        <v>1.4033191828879756E-4</v>
      </c>
    </row>
    <row r="171" spans="1:10" s="1" customFormat="1" ht="24" customHeight="1">
      <c r="A171" s="11" t="s">
        <v>465</v>
      </c>
      <c r="B171" s="12" t="s">
        <v>466</v>
      </c>
      <c r="C171" s="11" t="s">
        <v>44</v>
      </c>
      <c r="D171" s="11" t="s">
        <v>467</v>
      </c>
      <c r="E171" s="13" t="s">
        <v>46</v>
      </c>
      <c r="F171" s="14">
        <v>3</v>
      </c>
      <c r="G171" s="14">
        <v>50.33</v>
      </c>
      <c r="H171" s="14">
        <f t="shared" si="24"/>
        <v>62.670916000000005</v>
      </c>
      <c r="I171" s="14">
        <f t="shared" si="25"/>
        <v>188.01274800000002</v>
      </c>
      <c r="J171" s="17">
        <f t="shared" si="26"/>
        <v>9.0654671383329252E-5</v>
      </c>
    </row>
    <row r="172" spans="1:10" ht="24" customHeight="1">
      <c r="A172" s="9" t="s">
        <v>468</v>
      </c>
      <c r="B172" s="9"/>
      <c r="C172" s="9"/>
      <c r="D172" s="9" t="s">
        <v>469</v>
      </c>
      <c r="E172" s="9"/>
      <c r="F172" s="10"/>
      <c r="G172" s="9"/>
      <c r="H172" s="15"/>
      <c r="I172" s="90">
        <f>SUM(I173:I193)</f>
        <v>43058.837562840003</v>
      </c>
      <c r="J172" s="16">
        <f>SUM(J173:J193)</f>
        <v>2.0761809031201516E-2</v>
      </c>
    </row>
    <row r="173" spans="1:10" s="1" customFormat="1" ht="39" customHeight="1">
      <c r="A173" s="11" t="s">
        <v>470</v>
      </c>
      <c r="B173" s="12" t="s">
        <v>471</v>
      </c>
      <c r="C173" s="11" t="s">
        <v>44</v>
      </c>
      <c r="D173" s="11" t="s">
        <v>472</v>
      </c>
      <c r="E173" s="13" t="s">
        <v>46</v>
      </c>
      <c r="F173" s="14">
        <v>1</v>
      </c>
      <c r="G173" s="14">
        <v>363.59</v>
      </c>
      <c r="H173" s="14">
        <f t="shared" si="24"/>
        <v>452.74226800000002</v>
      </c>
      <c r="I173" s="14">
        <f t="shared" si="25"/>
        <v>452.74226800000002</v>
      </c>
      <c r="J173" s="17">
        <f>I173/$I$343</f>
        <v>2.1830009913414585E-4</v>
      </c>
    </row>
    <row r="174" spans="1:10" s="1" customFormat="1" ht="39" customHeight="1">
      <c r="A174" s="11" t="s">
        <v>473</v>
      </c>
      <c r="B174" s="12" t="s">
        <v>474</v>
      </c>
      <c r="C174" s="11" t="s">
        <v>44</v>
      </c>
      <c r="D174" s="11" t="s">
        <v>475</v>
      </c>
      <c r="E174" s="13" t="s">
        <v>46</v>
      </c>
      <c r="F174" s="14">
        <v>3</v>
      </c>
      <c r="G174" s="14">
        <v>320.07</v>
      </c>
      <c r="H174" s="14">
        <f t="shared" si="24"/>
        <v>398.55116400000003</v>
      </c>
      <c r="I174" s="14">
        <f t="shared" si="25"/>
        <v>1195.6534920000001</v>
      </c>
      <c r="J174" s="17">
        <f t="shared" ref="J174:J193" si="27">I174/$I$343</f>
        <v>5.7651183528039328E-4</v>
      </c>
    </row>
    <row r="175" spans="1:10" s="1" customFormat="1" ht="65.099999999999994" customHeight="1">
      <c r="A175" s="11" t="s">
        <v>476</v>
      </c>
      <c r="B175" s="12" t="s">
        <v>477</v>
      </c>
      <c r="C175" s="11" t="s">
        <v>44</v>
      </c>
      <c r="D175" s="11" t="s">
        <v>478</v>
      </c>
      <c r="E175" s="13" t="s">
        <v>46</v>
      </c>
      <c r="F175" s="14">
        <v>3</v>
      </c>
      <c r="G175" s="14">
        <v>528.11</v>
      </c>
      <c r="H175" s="14">
        <f t="shared" si="24"/>
        <v>657.60257200000001</v>
      </c>
      <c r="I175" s="14">
        <f t="shared" si="25"/>
        <v>1972.807716</v>
      </c>
      <c r="J175" s="17">
        <f t="shared" si="27"/>
        <v>9.512346215825553E-4</v>
      </c>
    </row>
    <row r="176" spans="1:10" s="1" customFormat="1" ht="26.1" customHeight="1">
      <c r="A176" s="11" t="s">
        <v>479</v>
      </c>
      <c r="B176" s="12" t="s">
        <v>480</v>
      </c>
      <c r="C176" s="11" t="s">
        <v>44</v>
      </c>
      <c r="D176" s="11" t="s">
        <v>481</v>
      </c>
      <c r="E176" s="13" t="s">
        <v>46</v>
      </c>
      <c r="F176" s="14">
        <v>3</v>
      </c>
      <c r="G176" s="14">
        <v>184.4</v>
      </c>
      <c r="H176" s="14">
        <f t="shared" si="24"/>
        <v>229.61488000000003</v>
      </c>
      <c r="I176" s="14">
        <f t="shared" si="25"/>
        <v>688.84464000000003</v>
      </c>
      <c r="J176" s="17">
        <f t="shared" si="27"/>
        <v>3.3214228895461778E-4</v>
      </c>
    </row>
    <row r="177" spans="1:10" s="1" customFormat="1" ht="39" customHeight="1">
      <c r="A177" s="11" t="s">
        <v>482</v>
      </c>
      <c r="B177" s="12" t="s">
        <v>383</v>
      </c>
      <c r="C177" s="11" t="s">
        <v>143</v>
      </c>
      <c r="D177" s="11" t="s">
        <v>384</v>
      </c>
      <c r="E177" s="13" t="s">
        <v>46</v>
      </c>
      <c r="F177" s="14">
        <v>12.79</v>
      </c>
      <c r="G177" s="14">
        <v>111.48</v>
      </c>
      <c r="H177" s="14">
        <f t="shared" si="24"/>
        <v>138.814896</v>
      </c>
      <c r="I177" s="14">
        <f t="shared" si="25"/>
        <v>1775.4425198399999</v>
      </c>
      <c r="J177" s="17">
        <f t="shared" si="27"/>
        <v>8.5607045218064266E-4</v>
      </c>
    </row>
    <row r="178" spans="1:10" s="1" customFormat="1" ht="24" customHeight="1">
      <c r="A178" s="11" t="s">
        <v>483</v>
      </c>
      <c r="B178" s="12" t="s">
        <v>395</v>
      </c>
      <c r="C178" s="11" t="s">
        <v>143</v>
      </c>
      <c r="D178" s="11" t="s">
        <v>396</v>
      </c>
      <c r="E178" s="13" t="s">
        <v>46</v>
      </c>
      <c r="F178" s="14">
        <v>2</v>
      </c>
      <c r="G178" s="14">
        <v>26.81</v>
      </c>
      <c r="H178" s="14">
        <f t="shared" si="24"/>
        <v>33.383811999999999</v>
      </c>
      <c r="I178" s="14">
        <f t="shared" si="25"/>
        <v>66.767623999999998</v>
      </c>
      <c r="J178" s="17">
        <f t="shared" si="27"/>
        <v>3.2193545794914325E-5</v>
      </c>
    </row>
    <row r="179" spans="1:10" s="1" customFormat="1" ht="26.1" customHeight="1">
      <c r="A179" s="11" t="s">
        <v>484</v>
      </c>
      <c r="B179" s="12" t="s">
        <v>389</v>
      </c>
      <c r="C179" s="11" t="s">
        <v>143</v>
      </c>
      <c r="D179" s="11" t="s">
        <v>390</v>
      </c>
      <c r="E179" s="13" t="s">
        <v>46</v>
      </c>
      <c r="F179" s="14">
        <v>1</v>
      </c>
      <c r="G179" s="14">
        <v>40.46</v>
      </c>
      <c r="H179" s="14">
        <f t="shared" si="24"/>
        <v>50.380792000000007</v>
      </c>
      <c r="I179" s="14">
        <f t="shared" si="25"/>
        <v>50.380792000000007</v>
      </c>
      <c r="J179" s="17">
        <f t="shared" si="27"/>
        <v>2.4292257793029352E-5</v>
      </c>
    </row>
    <row r="180" spans="1:10" s="1" customFormat="1" ht="26.1" customHeight="1">
      <c r="A180" s="11" t="s">
        <v>485</v>
      </c>
      <c r="B180" s="12" t="s">
        <v>401</v>
      </c>
      <c r="C180" s="11" t="s">
        <v>44</v>
      </c>
      <c r="D180" s="11" t="s">
        <v>402</v>
      </c>
      <c r="E180" s="13" t="s">
        <v>50</v>
      </c>
      <c r="F180" s="14">
        <v>223.15</v>
      </c>
      <c r="G180" s="14">
        <v>27.05</v>
      </c>
      <c r="H180" s="14">
        <f t="shared" si="24"/>
        <v>33.682660000000006</v>
      </c>
      <c r="I180" s="14">
        <f t="shared" si="25"/>
        <v>7516.2855790000012</v>
      </c>
      <c r="J180" s="17">
        <f t="shared" si="27"/>
        <v>3.6241499921457546E-3</v>
      </c>
    </row>
    <row r="181" spans="1:10" s="1" customFormat="1" ht="104.1" customHeight="1">
      <c r="A181" s="11" t="s">
        <v>486</v>
      </c>
      <c r="B181" s="12" t="s">
        <v>487</v>
      </c>
      <c r="C181" s="11" t="s">
        <v>44</v>
      </c>
      <c r="D181" s="11" t="s">
        <v>488</v>
      </c>
      <c r="E181" s="13" t="s">
        <v>342</v>
      </c>
      <c r="F181" s="14">
        <v>18</v>
      </c>
      <c r="G181" s="14">
        <v>140.38</v>
      </c>
      <c r="H181" s="14">
        <f t="shared" si="24"/>
        <v>174.801176</v>
      </c>
      <c r="I181" s="14">
        <f t="shared" si="25"/>
        <v>3146.4211679999999</v>
      </c>
      <c r="J181" s="17">
        <f t="shared" si="27"/>
        <v>1.5171193445807779E-3</v>
      </c>
    </row>
    <row r="182" spans="1:10" s="1" customFormat="1" ht="26.1" customHeight="1">
      <c r="A182" s="11" t="s">
        <v>489</v>
      </c>
      <c r="B182" s="12" t="s">
        <v>490</v>
      </c>
      <c r="C182" s="11" t="s">
        <v>44</v>
      </c>
      <c r="D182" s="11" t="s">
        <v>491</v>
      </c>
      <c r="E182" s="13" t="s">
        <v>50</v>
      </c>
      <c r="F182" s="14">
        <v>360</v>
      </c>
      <c r="G182" s="14">
        <v>8.5500000000000007</v>
      </c>
      <c r="H182" s="14">
        <f t="shared" si="24"/>
        <v>10.646460000000001</v>
      </c>
      <c r="I182" s="14">
        <f t="shared" si="25"/>
        <v>3832.7256000000002</v>
      </c>
      <c r="J182" s="17">
        <f t="shared" si="27"/>
        <v>1.8480368138147391E-3</v>
      </c>
    </row>
    <row r="183" spans="1:10" s="1" customFormat="1" ht="26.1" customHeight="1">
      <c r="A183" s="11" t="s">
        <v>492</v>
      </c>
      <c r="B183" s="12" t="s">
        <v>493</v>
      </c>
      <c r="C183" s="11" t="s">
        <v>44</v>
      </c>
      <c r="D183" s="11" t="s">
        <v>494</v>
      </c>
      <c r="E183" s="13" t="s">
        <v>46</v>
      </c>
      <c r="F183" s="14">
        <v>18</v>
      </c>
      <c r="G183" s="14">
        <v>14.52</v>
      </c>
      <c r="H183" s="14">
        <f t="shared" si="24"/>
        <v>18.080304000000002</v>
      </c>
      <c r="I183" s="14">
        <f t="shared" si="25"/>
        <v>325.44547200000005</v>
      </c>
      <c r="J183" s="17">
        <f t="shared" si="27"/>
        <v>1.5692102068181295E-4</v>
      </c>
    </row>
    <row r="184" spans="1:10" s="1" customFormat="1" ht="26.1" customHeight="1">
      <c r="A184" s="11" t="s">
        <v>495</v>
      </c>
      <c r="B184" s="12" t="s">
        <v>496</v>
      </c>
      <c r="C184" s="11" t="s">
        <v>249</v>
      </c>
      <c r="D184" s="29" t="s">
        <v>497</v>
      </c>
      <c r="E184" s="13" t="s">
        <v>46</v>
      </c>
      <c r="F184" s="14">
        <v>1</v>
      </c>
      <c r="G184" s="14">
        <v>3288.52</v>
      </c>
      <c r="H184" s="14">
        <f t="shared" si="24"/>
        <v>4094.8651040000004</v>
      </c>
      <c r="I184" s="14">
        <f t="shared" si="25"/>
        <v>4094.8651040000004</v>
      </c>
      <c r="J184" s="17">
        <f t="shared" si="27"/>
        <v>1.9744334057719445E-3</v>
      </c>
    </row>
    <row r="185" spans="1:10" s="1" customFormat="1" ht="26.1" customHeight="1">
      <c r="A185" s="11" t="s">
        <v>498</v>
      </c>
      <c r="B185" s="12" t="s">
        <v>499</v>
      </c>
      <c r="C185" s="11" t="s">
        <v>249</v>
      </c>
      <c r="D185" s="29" t="s">
        <v>500</v>
      </c>
      <c r="E185" s="13" t="s">
        <v>46</v>
      </c>
      <c r="F185" s="14">
        <v>2</v>
      </c>
      <c r="G185" s="14">
        <v>5027.99</v>
      </c>
      <c r="H185" s="14">
        <f t="shared" si="24"/>
        <v>6260.8531480000001</v>
      </c>
      <c r="I185" s="14">
        <f t="shared" si="25"/>
        <v>12521.706296</v>
      </c>
      <c r="J185" s="17">
        <f t="shared" si="27"/>
        <v>6.0376287326136249E-3</v>
      </c>
    </row>
    <row r="186" spans="1:10" s="1" customFormat="1" ht="26.1" customHeight="1">
      <c r="A186" s="11" t="s">
        <v>501</v>
      </c>
      <c r="B186" s="12" t="s">
        <v>502</v>
      </c>
      <c r="C186" s="11" t="s">
        <v>44</v>
      </c>
      <c r="D186" s="11" t="s">
        <v>503</v>
      </c>
      <c r="E186" s="13" t="s">
        <v>504</v>
      </c>
      <c r="F186" s="14">
        <v>2</v>
      </c>
      <c r="G186" s="14">
        <v>1360.29</v>
      </c>
      <c r="H186" s="14">
        <f t="shared" si="24"/>
        <v>1693.833108</v>
      </c>
      <c r="I186" s="14">
        <f t="shared" si="25"/>
        <v>3387.6662160000001</v>
      </c>
      <c r="J186" s="17">
        <f t="shared" si="27"/>
        <v>1.6334411939337564E-3</v>
      </c>
    </row>
    <row r="187" spans="1:10" s="1" customFormat="1" ht="24" customHeight="1">
      <c r="A187" s="11" t="s">
        <v>505</v>
      </c>
      <c r="B187" s="12" t="s">
        <v>506</v>
      </c>
      <c r="C187" s="11" t="s">
        <v>249</v>
      </c>
      <c r="D187" s="29" t="s">
        <v>507</v>
      </c>
      <c r="E187" s="13" t="s">
        <v>46</v>
      </c>
      <c r="F187" s="14">
        <v>18</v>
      </c>
      <c r="G187" s="14">
        <v>30.78</v>
      </c>
      <c r="H187" s="14">
        <f t="shared" si="24"/>
        <v>38.327256000000006</v>
      </c>
      <c r="I187" s="14">
        <f t="shared" si="25"/>
        <v>689.89060800000016</v>
      </c>
      <c r="J187" s="17">
        <f t="shared" si="27"/>
        <v>3.3264662648665305E-4</v>
      </c>
    </row>
    <row r="188" spans="1:10" s="1" customFormat="1" ht="24" customHeight="1">
      <c r="A188" s="11" t="s">
        <v>508</v>
      </c>
      <c r="B188" s="12" t="s">
        <v>509</v>
      </c>
      <c r="C188" s="11" t="s">
        <v>249</v>
      </c>
      <c r="D188" s="11" t="s">
        <v>510</v>
      </c>
      <c r="E188" s="13" t="s">
        <v>46</v>
      </c>
      <c r="F188" s="14">
        <v>18</v>
      </c>
      <c r="G188" s="14">
        <v>26.76</v>
      </c>
      <c r="H188" s="14">
        <f t="shared" si="24"/>
        <v>33.321552000000004</v>
      </c>
      <c r="I188" s="14">
        <f t="shared" si="25"/>
        <v>599.78793600000006</v>
      </c>
      <c r="J188" s="17">
        <f t="shared" si="27"/>
        <v>2.8920155051276265E-4</v>
      </c>
    </row>
    <row r="189" spans="1:10" s="1" customFormat="1" ht="24" customHeight="1">
      <c r="A189" s="11" t="s">
        <v>511</v>
      </c>
      <c r="B189" s="12" t="s">
        <v>512</v>
      </c>
      <c r="C189" s="11" t="s">
        <v>249</v>
      </c>
      <c r="D189" s="29" t="s">
        <v>513</v>
      </c>
      <c r="E189" s="13" t="s">
        <v>46</v>
      </c>
      <c r="F189" s="14">
        <v>1</v>
      </c>
      <c r="G189" s="14">
        <v>42.23</v>
      </c>
      <c r="H189" s="14">
        <f t="shared" si="24"/>
        <v>52.584795999999997</v>
      </c>
      <c r="I189" s="14">
        <f t="shared" si="25"/>
        <v>52.584795999999997</v>
      </c>
      <c r="J189" s="17">
        <f t="shared" si="27"/>
        <v>2.5354969021246401E-5</v>
      </c>
    </row>
    <row r="190" spans="1:10" s="1" customFormat="1" ht="24" customHeight="1">
      <c r="A190" s="11" t="s">
        <v>514</v>
      </c>
      <c r="B190" s="12" t="s">
        <v>515</v>
      </c>
      <c r="C190" s="11" t="s">
        <v>249</v>
      </c>
      <c r="D190" s="29" t="s">
        <v>516</v>
      </c>
      <c r="E190" s="13" t="s">
        <v>46</v>
      </c>
      <c r="F190" s="14">
        <v>1</v>
      </c>
      <c r="G190" s="14">
        <v>162.26</v>
      </c>
      <c r="H190" s="14">
        <f t="shared" si="24"/>
        <v>202.04615200000001</v>
      </c>
      <c r="I190" s="14">
        <f t="shared" si="25"/>
        <v>202.04615200000001</v>
      </c>
      <c r="J190" s="17">
        <f t="shared" si="27"/>
        <v>9.7421199938135006E-5</v>
      </c>
    </row>
    <row r="191" spans="1:10" s="1" customFormat="1" ht="24" customHeight="1">
      <c r="A191" s="11" t="s">
        <v>517</v>
      </c>
      <c r="B191" s="12" t="s">
        <v>518</v>
      </c>
      <c r="C191" s="11" t="s">
        <v>249</v>
      </c>
      <c r="D191" s="29" t="s">
        <v>519</v>
      </c>
      <c r="E191" s="13" t="s">
        <v>46</v>
      </c>
      <c r="F191" s="14">
        <v>40</v>
      </c>
      <c r="G191" s="14">
        <v>0.88</v>
      </c>
      <c r="H191" s="14">
        <f t="shared" si="24"/>
        <v>1.0957760000000001</v>
      </c>
      <c r="I191" s="14">
        <f t="shared" si="25"/>
        <v>43.831040000000002</v>
      </c>
      <c r="J191" s="17">
        <f t="shared" si="27"/>
        <v>2.1134144199570763E-5</v>
      </c>
    </row>
    <row r="192" spans="1:10" s="1" customFormat="1" ht="24" customHeight="1">
      <c r="A192" s="11" t="s">
        <v>520</v>
      </c>
      <c r="B192" s="12" t="s">
        <v>521</v>
      </c>
      <c r="C192" s="11" t="s">
        <v>249</v>
      </c>
      <c r="D192" s="11" t="s">
        <v>522</v>
      </c>
      <c r="E192" s="13" t="s">
        <v>46</v>
      </c>
      <c r="F192" s="14">
        <v>2</v>
      </c>
      <c r="G192" s="14">
        <v>87.26</v>
      </c>
      <c r="H192" s="14">
        <f t="shared" si="24"/>
        <v>108.65615200000002</v>
      </c>
      <c r="I192" s="14">
        <f t="shared" si="25"/>
        <v>217.31230400000004</v>
      </c>
      <c r="J192" s="17">
        <f t="shared" si="27"/>
        <v>1.047821262985537E-4</v>
      </c>
    </row>
    <row r="193" spans="1:10" s="1" customFormat="1" ht="26.1" customHeight="1">
      <c r="A193" s="11" t="s">
        <v>523</v>
      </c>
      <c r="B193" s="12" t="s">
        <v>524</v>
      </c>
      <c r="C193" s="11" t="s">
        <v>143</v>
      </c>
      <c r="D193" s="11" t="s">
        <v>525</v>
      </c>
      <c r="E193" s="13" t="s">
        <v>46</v>
      </c>
      <c r="F193" s="14">
        <v>8</v>
      </c>
      <c r="G193" s="14">
        <v>22.65</v>
      </c>
      <c r="H193" s="14">
        <f t="shared" si="24"/>
        <v>28.203780000000002</v>
      </c>
      <c r="I193" s="14">
        <f t="shared" si="25"/>
        <v>225.63024000000001</v>
      </c>
      <c r="J193" s="17">
        <f t="shared" si="27"/>
        <v>1.0879281048188133E-4</v>
      </c>
    </row>
    <row r="194" spans="1:10" ht="24" customHeight="1">
      <c r="A194" s="9" t="s">
        <v>526</v>
      </c>
      <c r="B194" s="9"/>
      <c r="C194" s="9"/>
      <c r="D194" s="9" t="s">
        <v>527</v>
      </c>
      <c r="E194" s="9"/>
      <c r="F194" s="10"/>
      <c r="G194" s="9"/>
      <c r="H194" s="15"/>
      <c r="I194" s="90">
        <f>SUM(I195:I216)</f>
        <v>42937.074809199999</v>
      </c>
      <c r="J194" s="16">
        <f>SUM(J195:J216)</f>
        <v>2.0703098318574926E-2</v>
      </c>
    </row>
    <row r="195" spans="1:10" s="1" customFormat="1" ht="26.1" customHeight="1">
      <c r="A195" s="11" t="s">
        <v>528</v>
      </c>
      <c r="B195" s="12" t="s">
        <v>529</v>
      </c>
      <c r="C195" s="11" t="s">
        <v>44</v>
      </c>
      <c r="D195" s="11" t="s">
        <v>530</v>
      </c>
      <c r="E195" s="13" t="s">
        <v>46</v>
      </c>
      <c r="F195" s="14">
        <v>18</v>
      </c>
      <c r="G195" s="14">
        <v>25.33</v>
      </c>
      <c r="H195" s="14">
        <f t="shared" si="24"/>
        <v>31.540915999999999</v>
      </c>
      <c r="I195" s="14">
        <f t="shared" si="25"/>
        <v>567.73648800000001</v>
      </c>
      <c r="J195" s="17">
        <f>I195/$I$343</f>
        <v>2.7374720756682654E-4</v>
      </c>
    </row>
    <row r="196" spans="1:10" s="1" customFormat="1" ht="39" customHeight="1">
      <c r="A196" s="11" t="s">
        <v>531</v>
      </c>
      <c r="B196" s="12" t="s">
        <v>532</v>
      </c>
      <c r="C196" s="11" t="s">
        <v>22</v>
      </c>
      <c r="D196" s="11" t="s">
        <v>533</v>
      </c>
      <c r="E196" s="13" t="s">
        <v>46</v>
      </c>
      <c r="F196" s="14">
        <v>22</v>
      </c>
      <c r="G196" s="14">
        <v>19.95</v>
      </c>
      <c r="H196" s="14">
        <f t="shared" si="24"/>
        <v>24.841740000000001</v>
      </c>
      <c r="I196" s="14">
        <f t="shared" si="25"/>
        <v>546.51828</v>
      </c>
      <c r="J196" s="17">
        <f t="shared" ref="J196:J216" si="28">I196/$I$343</f>
        <v>2.6351636048839796E-4</v>
      </c>
    </row>
    <row r="197" spans="1:10" s="1" customFormat="1" ht="24" customHeight="1">
      <c r="A197" s="11" t="s">
        <v>534</v>
      </c>
      <c r="B197" s="12" t="s">
        <v>535</v>
      </c>
      <c r="C197" s="11" t="s">
        <v>249</v>
      </c>
      <c r="D197" s="11" t="s">
        <v>536</v>
      </c>
      <c r="E197" s="13" t="s">
        <v>46</v>
      </c>
      <c r="F197" s="14">
        <v>250</v>
      </c>
      <c r="G197" s="14">
        <v>2.89</v>
      </c>
      <c r="H197" s="14">
        <f t="shared" si="24"/>
        <v>3.5986280000000006</v>
      </c>
      <c r="I197" s="14">
        <f t="shared" si="25"/>
        <v>899.65700000000015</v>
      </c>
      <c r="J197" s="17">
        <f t="shared" si="28"/>
        <v>4.3379031773266703E-4</v>
      </c>
    </row>
    <row r="198" spans="1:10" s="1" customFormat="1" ht="26.1" customHeight="1">
      <c r="A198" s="11" t="s">
        <v>537</v>
      </c>
      <c r="B198" s="12" t="s">
        <v>538</v>
      </c>
      <c r="C198" s="11" t="s">
        <v>249</v>
      </c>
      <c r="D198" s="11" t="s">
        <v>539</v>
      </c>
      <c r="E198" s="13" t="s">
        <v>46</v>
      </c>
      <c r="F198" s="14">
        <v>56</v>
      </c>
      <c r="G198" s="14">
        <v>33.020000000000003</v>
      </c>
      <c r="H198" s="14">
        <f t="shared" si="24"/>
        <v>41.116504000000006</v>
      </c>
      <c r="I198" s="14">
        <f t="shared" si="25"/>
        <v>2302.5242240000002</v>
      </c>
      <c r="J198" s="17">
        <f t="shared" si="28"/>
        <v>1.1102150205201788E-3</v>
      </c>
    </row>
    <row r="199" spans="1:10" s="1" customFormat="1" ht="39" customHeight="1">
      <c r="A199" s="11" t="s">
        <v>540</v>
      </c>
      <c r="B199" s="12" t="s">
        <v>541</v>
      </c>
      <c r="C199" s="11" t="s">
        <v>22</v>
      </c>
      <c r="D199" s="11" t="s">
        <v>542</v>
      </c>
      <c r="E199" s="13" t="s">
        <v>46</v>
      </c>
      <c r="F199" s="14">
        <v>511</v>
      </c>
      <c r="G199" s="14">
        <v>1.05</v>
      </c>
      <c r="H199" s="14">
        <f t="shared" si="24"/>
        <v>1.3074600000000001</v>
      </c>
      <c r="I199" s="14">
        <f t="shared" si="25"/>
        <v>668.11206000000004</v>
      </c>
      <c r="J199" s="17">
        <f t="shared" si="28"/>
        <v>3.2214559858749129E-4</v>
      </c>
    </row>
    <row r="200" spans="1:10" s="1" customFormat="1" ht="26.1" customHeight="1">
      <c r="A200" s="11" t="s">
        <v>543</v>
      </c>
      <c r="B200" s="12" t="s">
        <v>544</v>
      </c>
      <c r="C200" s="11" t="s">
        <v>143</v>
      </c>
      <c r="D200" s="11" t="s">
        <v>545</v>
      </c>
      <c r="E200" s="13" t="s">
        <v>46</v>
      </c>
      <c r="F200" s="14">
        <v>511</v>
      </c>
      <c r="G200" s="14">
        <v>0.06</v>
      </c>
      <c r="H200" s="14">
        <f t="shared" si="24"/>
        <v>7.4712000000000001E-2</v>
      </c>
      <c r="I200" s="14">
        <f t="shared" si="25"/>
        <v>38.177832000000002</v>
      </c>
      <c r="J200" s="17">
        <f t="shared" si="28"/>
        <v>1.8408319919285217E-5</v>
      </c>
    </row>
    <row r="201" spans="1:10" s="1" customFormat="1" ht="39" customHeight="1">
      <c r="A201" s="11" t="s">
        <v>546</v>
      </c>
      <c r="B201" s="12" t="s">
        <v>547</v>
      </c>
      <c r="C201" s="11" t="s">
        <v>143</v>
      </c>
      <c r="D201" s="11" t="s">
        <v>548</v>
      </c>
      <c r="E201" s="13" t="s">
        <v>46</v>
      </c>
      <c r="F201" s="14">
        <v>12</v>
      </c>
      <c r="G201" s="14">
        <v>2.4300000000000002</v>
      </c>
      <c r="H201" s="14">
        <f t="shared" si="24"/>
        <v>3.0258360000000004</v>
      </c>
      <c r="I201" s="14">
        <f t="shared" si="25"/>
        <v>36.310032000000007</v>
      </c>
      <c r="J201" s="17">
        <f t="shared" si="28"/>
        <v>1.7507717183508057E-5</v>
      </c>
    </row>
    <row r="202" spans="1:10" s="1" customFormat="1" ht="24" customHeight="1">
      <c r="A202" s="11" t="s">
        <v>549</v>
      </c>
      <c r="B202" s="12" t="s">
        <v>550</v>
      </c>
      <c r="C202" s="11" t="s">
        <v>44</v>
      </c>
      <c r="D202" s="11" t="s">
        <v>551</v>
      </c>
      <c r="E202" s="13" t="s">
        <v>46</v>
      </c>
      <c r="F202" s="14">
        <v>17</v>
      </c>
      <c r="G202" s="14">
        <v>358.58</v>
      </c>
      <c r="H202" s="14">
        <f t="shared" si="24"/>
        <v>446.50381600000003</v>
      </c>
      <c r="I202" s="14">
        <f t="shared" si="25"/>
        <v>7590.5648720000008</v>
      </c>
      <c r="J202" s="17">
        <f t="shared" si="28"/>
        <v>3.6599654619430522E-3</v>
      </c>
    </row>
    <row r="203" spans="1:10" s="1" customFormat="1" ht="39" customHeight="1">
      <c r="A203" s="11" t="s">
        <v>552</v>
      </c>
      <c r="B203" s="12" t="s">
        <v>553</v>
      </c>
      <c r="C203" s="11" t="s">
        <v>44</v>
      </c>
      <c r="D203" s="11" t="s">
        <v>554</v>
      </c>
      <c r="E203" s="13" t="s">
        <v>50</v>
      </c>
      <c r="F203" s="14">
        <v>177</v>
      </c>
      <c r="G203" s="14">
        <v>56.07</v>
      </c>
      <c r="H203" s="14">
        <f t="shared" si="24"/>
        <v>69.818364000000003</v>
      </c>
      <c r="I203" s="14">
        <f t="shared" si="25"/>
        <v>12357.850428</v>
      </c>
      <c r="J203" s="17">
        <f t="shared" si="28"/>
        <v>5.9586218566130139E-3</v>
      </c>
    </row>
    <row r="204" spans="1:10" s="1" customFormat="1" ht="24" customHeight="1">
      <c r="A204" s="11" t="s">
        <v>555</v>
      </c>
      <c r="B204" s="12" t="s">
        <v>556</v>
      </c>
      <c r="C204" s="11" t="s">
        <v>44</v>
      </c>
      <c r="D204" s="11" t="s">
        <v>557</v>
      </c>
      <c r="E204" s="13" t="s">
        <v>50</v>
      </c>
      <c r="F204" s="14">
        <v>227</v>
      </c>
      <c r="G204" s="14">
        <v>35.96</v>
      </c>
      <c r="H204" s="14">
        <f t="shared" si="24"/>
        <v>44.777392000000006</v>
      </c>
      <c r="I204" s="14">
        <f t="shared" si="25"/>
        <v>10164.467984000001</v>
      </c>
      <c r="J204" s="17">
        <f t="shared" si="28"/>
        <v>4.9010320559534143E-3</v>
      </c>
    </row>
    <row r="205" spans="1:10" s="1" customFormat="1" ht="39" customHeight="1">
      <c r="A205" s="11" t="s">
        <v>558</v>
      </c>
      <c r="B205" s="12" t="s">
        <v>559</v>
      </c>
      <c r="C205" s="11" t="s">
        <v>44</v>
      </c>
      <c r="D205" s="11" t="s">
        <v>560</v>
      </c>
      <c r="E205" s="13" t="s">
        <v>50</v>
      </c>
      <c r="F205" s="14">
        <v>1</v>
      </c>
      <c r="G205" s="14">
        <v>31.01</v>
      </c>
      <c r="H205" s="14">
        <f t="shared" si="24"/>
        <v>38.613652000000002</v>
      </c>
      <c r="I205" s="14">
        <f t="shared" si="25"/>
        <v>38.613652000000002</v>
      </c>
      <c r="J205" s="17">
        <f t="shared" si="28"/>
        <v>1.8618460557633223E-5</v>
      </c>
    </row>
    <row r="206" spans="1:10" s="1" customFormat="1" ht="24" customHeight="1">
      <c r="A206" s="11" t="s">
        <v>561</v>
      </c>
      <c r="B206" s="12" t="s">
        <v>562</v>
      </c>
      <c r="C206" s="11" t="s">
        <v>44</v>
      </c>
      <c r="D206" s="11" t="s">
        <v>563</v>
      </c>
      <c r="E206" s="13" t="s">
        <v>46</v>
      </c>
      <c r="F206" s="14">
        <v>72</v>
      </c>
      <c r="G206" s="14">
        <v>27.51</v>
      </c>
      <c r="H206" s="14">
        <f t="shared" si="24"/>
        <v>34.255452000000005</v>
      </c>
      <c r="I206" s="14">
        <f t="shared" si="25"/>
        <v>2466.3925440000003</v>
      </c>
      <c r="J206" s="17">
        <f t="shared" si="28"/>
        <v>1.1892279005390285E-3</v>
      </c>
    </row>
    <row r="207" spans="1:10" s="1" customFormat="1" ht="26.1" customHeight="1">
      <c r="A207" s="11" t="s">
        <v>564</v>
      </c>
      <c r="B207" s="12" t="s">
        <v>401</v>
      </c>
      <c r="C207" s="11" t="s">
        <v>44</v>
      </c>
      <c r="D207" s="11" t="s">
        <v>402</v>
      </c>
      <c r="E207" s="13" t="s">
        <v>50</v>
      </c>
      <c r="F207" s="14">
        <v>27</v>
      </c>
      <c r="G207" s="14">
        <v>27.05</v>
      </c>
      <c r="H207" s="14">
        <f t="shared" ref="H207:H270" si="29">G207*($H$3+1)</f>
        <v>33.682660000000006</v>
      </c>
      <c r="I207" s="14">
        <f t="shared" ref="I207:I270" si="30">H207*F207</f>
        <v>909.43182000000013</v>
      </c>
      <c r="J207" s="17">
        <f t="shared" si="28"/>
        <v>4.3850347204990082E-4</v>
      </c>
    </row>
    <row r="208" spans="1:10" s="1" customFormat="1" ht="39" customHeight="1">
      <c r="A208" s="11" t="s">
        <v>565</v>
      </c>
      <c r="B208" s="12" t="s">
        <v>566</v>
      </c>
      <c r="C208" s="11" t="s">
        <v>44</v>
      </c>
      <c r="D208" s="11" t="s">
        <v>567</v>
      </c>
      <c r="E208" s="13" t="s">
        <v>46</v>
      </c>
      <c r="F208" s="14">
        <v>11</v>
      </c>
      <c r="G208" s="14">
        <v>34.799999999999997</v>
      </c>
      <c r="H208" s="14">
        <f t="shared" si="29"/>
        <v>43.33296</v>
      </c>
      <c r="I208" s="14">
        <f t="shared" si="30"/>
        <v>476.66255999999998</v>
      </c>
      <c r="J208" s="17">
        <f t="shared" si="28"/>
        <v>2.2983381817033203E-4</v>
      </c>
    </row>
    <row r="209" spans="1:10" s="1" customFormat="1" ht="26.1" customHeight="1">
      <c r="A209" s="11" t="s">
        <v>568</v>
      </c>
      <c r="B209" s="12" t="s">
        <v>569</v>
      </c>
      <c r="C209" s="11" t="s">
        <v>143</v>
      </c>
      <c r="D209" s="11" t="s">
        <v>570</v>
      </c>
      <c r="E209" s="13" t="s">
        <v>571</v>
      </c>
      <c r="F209" s="14">
        <v>9</v>
      </c>
      <c r="G209" s="14">
        <v>40.99</v>
      </c>
      <c r="H209" s="14">
        <f t="shared" si="29"/>
        <v>51.040748000000008</v>
      </c>
      <c r="I209" s="14">
        <f t="shared" si="30"/>
        <v>459.36673200000007</v>
      </c>
      <c r="J209" s="17">
        <f t="shared" si="28"/>
        <v>2.2149423683703556E-4</v>
      </c>
    </row>
    <row r="210" spans="1:10" s="1" customFormat="1" ht="24" customHeight="1">
      <c r="A210" s="11" t="s">
        <v>572</v>
      </c>
      <c r="B210" s="12" t="s">
        <v>573</v>
      </c>
      <c r="C210" s="11" t="s">
        <v>249</v>
      </c>
      <c r="D210" s="11" t="s">
        <v>574</v>
      </c>
      <c r="E210" s="13" t="s">
        <v>46</v>
      </c>
      <c r="F210" s="14">
        <v>3</v>
      </c>
      <c r="G210" s="14">
        <v>100.8</v>
      </c>
      <c r="H210" s="14">
        <f t="shared" si="29"/>
        <v>125.51616</v>
      </c>
      <c r="I210" s="14">
        <f t="shared" si="30"/>
        <v>376.54847999999998</v>
      </c>
      <c r="J210" s="17">
        <f t="shared" si="28"/>
        <v>1.8156151153267609E-4</v>
      </c>
    </row>
    <row r="211" spans="1:10" s="1" customFormat="1" ht="39" customHeight="1">
      <c r="A211" s="11" t="s">
        <v>575</v>
      </c>
      <c r="B211" s="12" t="s">
        <v>576</v>
      </c>
      <c r="C211" s="11" t="s">
        <v>44</v>
      </c>
      <c r="D211" s="11" t="s">
        <v>577</v>
      </c>
      <c r="E211" s="13" t="s">
        <v>46</v>
      </c>
      <c r="F211" s="14">
        <v>3</v>
      </c>
      <c r="G211" s="14">
        <v>99.08</v>
      </c>
      <c r="H211" s="14">
        <f t="shared" si="29"/>
        <v>123.37441600000001</v>
      </c>
      <c r="I211" s="14">
        <f t="shared" si="30"/>
        <v>370.12324800000005</v>
      </c>
      <c r="J211" s="17">
        <f t="shared" si="28"/>
        <v>1.7846343812160268E-4</v>
      </c>
    </row>
    <row r="212" spans="1:10" s="1" customFormat="1" ht="39" customHeight="1">
      <c r="A212" s="103" t="s">
        <v>578</v>
      </c>
      <c r="B212" s="104" t="s">
        <v>579</v>
      </c>
      <c r="C212" s="103" t="s">
        <v>22</v>
      </c>
      <c r="D212" s="103" t="s">
        <v>580</v>
      </c>
      <c r="E212" s="105" t="s">
        <v>46</v>
      </c>
      <c r="F212" s="106">
        <v>9</v>
      </c>
      <c r="G212" s="106">
        <v>96.59</v>
      </c>
      <c r="H212" s="106">
        <f t="shared" si="29"/>
        <v>120.27386800000001</v>
      </c>
      <c r="I212" s="106">
        <f t="shared" si="30"/>
        <v>1082.4648120000002</v>
      </c>
      <c r="J212" s="17">
        <f t="shared" si="28"/>
        <v>5.219353094922972E-4</v>
      </c>
    </row>
    <row r="213" spans="1:10" s="1" customFormat="1" ht="24" customHeight="1">
      <c r="A213" s="11" t="s">
        <v>581</v>
      </c>
      <c r="B213" s="12" t="s">
        <v>582</v>
      </c>
      <c r="C213" s="11" t="s">
        <v>143</v>
      </c>
      <c r="D213" s="11" t="s">
        <v>583</v>
      </c>
      <c r="E213" s="13" t="s">
        <v>46</v>
      </c>
      <c r="F213" s="14">
        <v>81</v>
      </c>
      <c r="G213" s="14">
        <v>5.56</v>
      </c>
      <c r="H213" s="14">
        <f t="shared" si="29"/>
        <v>6.9233120000000001</v>
      </c>
      <c r="I213" s="14">
        <f t="shared" si="30"/>
        <v>560.78827200000001</v>
      </c>
      <c r="J213" s="17">
        <f t="shared" si="28"/>
        <v>2.703969653897355E-4</v>
      </c>
    </row>
    <row r="214" spans="1:10" s="1" customFormat="1" ht="39" customHeight="1">
      <c r="A214" s="11" t="s">
        <v>584</v>
      </c>
      <c r="B214" s="12" t="s">
        <v>585</v>
      </c>
      <c r="C214" s="11" t="s">
        <v>143</v>
      </c>
      <c r="D214" s="11" t="s">
        <v>586</v>
      </c>
      <c r="E214" s="13" t="s">
        <v>46</v>
      </c>
      <c r="F214" s="14">
        <v>21</v>
      </c>
      <c r="G214" s="14">
        <v>5.36</v>
      </c>
      <c r="H214" s="14">
        <f t="shared" si="29"/>
        <v>6.6742720000000011</v>
      </c>
      <c r="I214" s="14">
        <f t="shared" si="30"/>
        <v>140.15971200000001</v>
      </c>
      <c r="J214" s="17">
        <f t="shared" si="28"/>
        <v>6.7581229292718332E-5</v>
      </c>
    </row>
    <row r="215" spans="1:10" s="1" customFormat="1" ht="26.1" customHeight="1">
      <c r="A215" s="103" t="s">
        <v>587</v>
      </c>
      <c r="B215" s="104" t="s">
        <v>588</v>
      </c>
      <c r="C215" s="103" t="s">
        <v>22</v>
      </c>
      <c r="D215" s="103" t="s">
        <v>589</v>
      </c>
      <c r="E215" s="105" t="s">
        <v>46</v>
      </c>
      <c r="F215" s="106">
        <v>13</v>
      </c>
      <c r="G215" s="106">
        <v>51.49</v>
      </c>
      <c r="H215" s="106">
        <f t="shared" si="29"/>
        <v>64.115348000000012</v>
      </c>
      <c r="I215" s="106">
        <f t="shared" si="30"/>
        <v>833.49952400000018</v>
      </c>
      <c r="J215" s="17">
        <f t="shared" si="28"/>
        <v>4.0189096883143989E-4</v>
      </c>
    </row>
    <row r="216" spans="1:10" s="1" customFormat="1" ht="26.1" customHeight="1">
      <c r="A216" s="11" t="s">
        <v>590</v>
      </c>
      <c r="B216" s="12" t="s">
        <v>591</v>
      </c>
      <c r="C216" s="11" t="s">
        <v>192</v>
      </c>
      <c r="D216" s="11" t="s">
        <v>592</v>
      </c>
      <c r="E216" s="13" t="s">
        <v>50</v>
      </c>
      <c r="F216" s="14">
        <v>0.35</v>
      </c>
      <c r="G216" s="14">
        <v>117.26</v>
      </c>
      <c r="H216" s="14">
        <f t="shared" si="29"/>
        <v>146.01215200000001</v>
      </c>
      <c r="I216" s="14">
        <f t="shared" si="30"/>
        <v>51.104253200000002</v>
      </c>
      <c r="J216" s="17">
        <f t="shared" si="28"/>
        <v>2.4641091252687037E-5</v>
      </c>
    </row>
    <row r="217" spans="1:10" ht="24" customHeight="1">
      <c r="A217" s="9" t="s">
        <v>593</v>
      </c>
      <c r="B217" s="9"/>
      <c r="C217" s="9"/>
      <c r="D217" s="9" t="s">
        <v>594</v>
      </c>
      <c r="E217" s="9"/>
      <c r="F217" s="10"/>
      <c r="G217" s="9"/>
      <c r="H217" s="15"/>
      <c r="I217" s="90">
        <f>I218+I235+I241+I252+I280</f>
        <v>173702.48834884001</v>
      </c>
      <c r="J217" s="16">
        <f>J218+J235+J241+J252+J280</f>
        <v>8.3754650507691472E-2</v>
      </c>
    </row>
    <row r="218" spans="1:10" ht="24" customHeight="1">
      <c r="A218" s="9" t="s">
        <v>595</v>
      </c>
      <c r="B218" s="9"/>
      <c r="C218" s="9"/>
      <c r="D218" s="9" t="s">
        <v>596</v>
      </c>
      <c r="E218" s="9"/>
      <c r="F218" s="10"/>
      <c r="G218" s="9"/>
      <c r="H218" s="15"/>
      <c r="I218" s="90">
        <f>SUM(I219:I234)</f>
        <v>53137.259611920002</v>
      </c>
      <c r="J218" s="16">
        <f>SUM(J219:J234)</f>
        <v>2.5621352060282966E-2</v>
      </c>
    </row>
    <row r="219" spans="1:10" s="1" customFormat="1" ht="51.9" customHeight="1">
      <c r="A219" s="11" t="s">
        <v>597</v>
      </c>
      <c r="B219" s="12" t="s">
        <v>598</v>
      </c>
      <c r="C219" s="11" t="s">
        <v>44</v>
      </c>
      <c r="D219" s="11" t="s">
        <v>599</v>
      </c>
      <c r="E219" s="13" t="s">
        <v>46</v>
      </c>
      <c r="F219" s="14">
        <v>1</v>
      </c>
      <c r="G219" s="14">
        <v>315.56</v>
      </c>
      <c r="H219" s="14">
        <f t="shared" si="29"/>
        <v>392.93531200000001</v>
      </c>
      <c r="I219" s="14">
        <f t="shared" si="30"/>
        <v>392.93531200000001</v>
      </c>
      <c r="J219" s="17">
        <f>I219/$I$343</f>
        <v>1.8946279953456109E-4</v>
      </c>
    </row>
    <row r="220" spans="1:10" s="1" customFormat="1" ht="26.1" customHeight="1">
      <c r="A220" s="11" t="s">
        <v>600</v>
      </c>
      <c r="B220" s="12" t="s">
        <v>601</v>
      </c>
      <c r="C220" s="11" t="s">
        <v>192</v>
      </c>
      <c r="D220" s="11" t="s">
        <v>602</v>
      </c>
      <c r="E220" s="13" t="s">
        <v>46</v>
      </c>
      <c r="F220" s="14">
        <v>1</v>
      </c>
      <c r="G220" s="14">
        <v>219.87</v>
      </c>
      <c r="H220" s="14">
        <f t="shared" si="29"/>
        <v>273.78212400000001</v>
      </c>
      <c r="I220" s="14">
        <f t="shared" si="30"/>
        <v>273.78212400000001</v>
      </c>
      <c r="J220" s="17">
        <f t="shared" ref="J220:J234" si="31">I220/$I$343</f>
        <v>1.3201034901021659E-4</v>
      </c>
    </row>
    <row r="221" spans="1:10" s="1" customFormat="1" ht="78" customHeight="1">
      <c r="A221" s="11" t="s">
        <v>603</v>
      </c>
      <c r="B221" s="12" t="s">
        <v>604</v>
      </c>
      <c r="C221" s="11" t="s">
        <v>44</v>
      </c>
      <c r="D221" s="11" t="s">
        <v>605</v>
      </c>
      <c r="E221" s="13" t="s">
        <v>342</v>
      </c>
      <c r="F221" s="14">
        <v>37</v>
      </c>
      <c r="G221" s="14">
        <v>124.2</v>
      </c>
      <c r="H221" s="14">
        <f t="shared" si="29"/>
        <v>154.65384</v>
      </c>
      <c r="I221" s="14">
        <f t="shared" si="30"/>
        <v>5722.1920799999998</v>
      </c>
      <c r="J221" s="17">
        <f t="shared" si="31"/>
        <v>2.7590865413269169E-3</v>
      </c>
    </row>
    <row r="222" spans="1:10" s="1" customFormat="1" ht="78" customHeight="1">
      <c r="A222" s="11" t="s">
        <v>606</v>
      </c>
      <c r="B222" s="12" t="s">
        <v>607</v>
      </c>
      <c r="C222" s="11" t="s">
        <v>22</v>
      </c>
      <c r="D222" s="11" t="s">
        <v>608</v>
      </c>
      <c r="E222" s="13" t="s">
        <v>342</v>
      </c>
      <c r="F222" s="14">
        <v>19</v>
      </c>
      <c r="G222" s="14">
        <v>139.15</v>
      </c>
      <c r="H222" s="14">
        <f t="shared" si="29"/>
        <v>173.26958000000002</v>
      </c>
      <c r="I222" s="14">
        <f t="shared" si="30"/>
        <v>3292.1220200000002</v>
      </c>
      <c r="J222" s="17">
        <f t="shared" si="31"/>
        <v>1.5873723619896354E-3</v>
      </c>
    </row>
    <row r="223" spans="1:10" s="1" customFormat="1" ht="78" customHeight="1">
      <c r="A223" s="11" t="s">
        <v>609</v>
      </c>
      <c r="B223" s="12" t="s">
        <v>610</v>
      </c>
      <c r="C223" s="11" t="s">
        <v>22</v>
      </c>
      <c r="D223" s="11" t="s">
        <v>611</v>
      </c>
      <c r="E223" s="13" t="s">
        <v>342</v>
      </c>
      <c r="F223" s="14">
        <v>7</v>
      </c>
      <c r="G223" s="14">
        <v>225.45</v>
      </c>
      <c r="H223" s="14">
        <f t="shared" si="29"/>
        <v>280.73034000000001</v>
      </c>
      <c r="I223" s="14">
        <f t="shared" si="30"/>
        <v>1965.11238</v>
      </c>
      <c r="J223" s="17">
        <f t="shared" si="31"/>
        <v>9.4752413831115337E-4</v>
      </c>
    </row>
    <row r="224" spans="1:10" s="1" customFormat="1" ht="65.099999999999994" customHeight="1">
      <c r="A224" s="11" t="s">
        <v>612</v>
      </c>
      <c r="B224" s="12" t="s">
        <v>613</v>
      </c>
      <c r="C224" s="11" t="s">
        <v>44</v>
      </c>
      <c r="D224" s="11" t="s">
        <v>614</v>
      </c>
      <c r="E224" s="13" t="s">
        <v>342</v>
      </c>
      <c r="F224" s="14">
        <v>9</v>
      </c>
      <c r="G224" s="14">
        <v>311.8</v>
      </c>
      <c r="H224" s="14">
        <f t="shared" si="29"/>
        <v>388.25336000000004</v>
      </c>
      <c r="I224" s="14">
        <f t="shared" si="30"/>
        <v>3494.2802400000005</v>
      </c>
      <c r="J224" s="17">
        <f t="shared" si="31"/>
        <v>1.6848475980919171E-3</v>
      </c>
    </row>
    <row r="225" spans="1:10" s="1" customFormat="1" ht="90.9" customHeight="1">
      <c r="A225" s="11" t="s">
        <v>615</v>
      </c>
      <c r="B225" s="12" t="s">
        <v>616</v>
      </c>
      <c r="C225" s="11" t="s">
        <v>44</v>
      </c>
      <c r="D225" s="11" t="s">
        <v>617</v>
      </c>
      <c r="E225" s="13" t="s">
        <v>342</v>
      </c>
      <c r="F225" s="14">
        <v>22</v>
      </c>
      <c r="G225" s="14">
        <v>151.58000000000001</v>
      </c>
      <c r="H225" s="14">
        <f t="shared" si="29"/>
        <v>188.74741600000002</v>
      </c>
      <c r="I225" s="14">
        <f t="shared" si="30"/>
        <v>4152.4431520000007</v>
      </c>
      <c r="J225" s="17">
        <f t="shared" si="31"/>
        <v>2.0021959861068355E-3</v>
      </c>
    </row>
    <row r="226" spans="1:10" s="1" customFormat="1" ht="78" customHeight="1">
      <c r="A226" s="11" t="s">
        <v>618</v>
      </c>
      <c r="B226" s="12" t="s">
        <v>619</v>
      </c>
      <c r="C226" s="11" t="s">
        <v>44</v>
      </c>
      <c r="D226" s="11" t="s">
        <v>620</v>
      </c>
      <c r="E226" s="13" t="s">
        <v>342</v>
      </c>
      <c r="F226" s="14">
        <v>25</v>
      </c>
      <c r="G226" s="14">
        <v>214.2</v>
      </c>
      <c r="H226" s="14">
        <f t="shared" si="29"/>
        <v>266.72183999999999</v>
      </c>
      <c r="I226" s="14">
        <f t="shared" si="30"/>
        <v>6668.0459999999994</v>
      </c>
      <c r="J226" s="17">
        <f t="shared" si="31"/>
        <v>3.2151517667244724E-3</v>
      </c>
    </row>
    <row r="227" spans="1:10" s="1" customFormat="1" ht="39" customHeight="1">
      <c r="A227" s="11" t="s">
        <v>621</v>
      </c>
      <c r="B227" s="12" t="s">
        <v>622</v>
      </c>
      <c r="C227" s="11" t="s">
        <v>44</v>
      </c>
      <c r="D227" s="11" t="s">
        <v>623</v>
      </c>
      <c r="E227" s="13" t="s">
        <v>50</v>
      </c>
      <c r="F227" s="14">
        <v>92.01</v>
      </c>
      <c r="G227" s="14">
        <v>22.47</v>
      </c>
      <c r="H227" s="14">
        <f t="shared" si="29"/>
        <v>27.979644</v>
      </c>
      <c r="I227" s="14">
        <f t="shared" si="30"/>
        <v>2574.4070444400004</v>
      </c>
      <c r="J227" s="17">
        <f t="shared" si="31"/>
        <v>1.2413095766284749E-3</v>
      </c>
    </row>
    <row r="228" spans="1:10" s="1" customFormat="1" ht="39" customHeight="1">
      <c r="A228" s="11" t="s">
        <v>624</v>
      </c>
      <c r="B228" s="12" t="s">
        <v>625</v>
      </c>
      <c r="C228" s="11" t="s">
        <v>44</v>
      </c>
      <c r="D228" s="11" t="s">
        <v>626</v>
      </c>
      <c r="E228" s="13" t="s">
        <v>50</v>
      </c>
      <c r="F228" s="14">
        <v>120.78</v>
      </c>
      <c r="G228" s="14">
        <v>42.89</v>
      </c>
      <c r="H228" s="14">
        <f t="shared" si="29"/>
        <v>53.406628000000005</v>
      </c>
      <c r="I228" s="14">
        <f t="shared" si="30"/>
        <v>6450.4525298400004</v>
      </c>
      <c r="J228" s="17">
        <f t="shared" si="31"/>
        <v>3.1102340696940933E-3</v>
      </c>
    </row>
    <row r="229" spans="1:10" s="1" customFormat="1" ht="39" customHeight="1">
      <c r="A229" s="11" t="s">
        <v>627</v>
      </c>
      <c r="B229" s="12" t="s">
        <v>628</v>
      </c>
      <c r="C229" s="11" t="s">
        <v>44</v>
      </c>
      <c r="D229" s="11" t="s">
        <v>629</v>
      </c>
      <c r="E229" s="13" t="s">
        <v>50</v>
      </c>
      <c r="F229" s="14">
        <v>3.64</v>
      </c>
      <c r="G229" s="14">
        <v>30.25</v>
      </c>
      <c r="H229" s="14">
        <f t="shared" si="29"/>
        <v>37.667300000000004</v>
      </c>
      <c r="I229" s="14">
        <f t="shared" si="30"/>
        <v>137.10897200000002</v>
      </c>
      <c r="J229" s="17">
        <f t="shared" si="31"/>
        <v>6.6110244824282309E-5</v>
      </c>
    </row>
    <row r="230" spans="1:10" s="1" customFormat="1" ht="39" customHeight="1">
      <c r="A230" s="11" t="s">
        <v>630</v>
      </c>
      <c r="B230" s="12" t="s">
        <v>631</v>
      </c>
      <c r="C230" s="11" t="s">
        <v>44</v>
      </c>
      <c r="D230" s="11" t="s">
        <v>632</v>
      </c>
      <c r="E230" s="13" t="s">
        <v>50</v>
      </c>
      <c r="F230" s="14">
        <v>18.170000000000002</v>
      </c>
      <c r="G230" s="14">
        <v>41.24</v>
      </c>
      <c r="H230" s="14">
        <f t="shared" si="29"/>
        <v>51.352048000000003</v>
      </c>
      <c r="I230" s="14">
        <f t="shared" si="30"/>
        <v>933.06671216000018</v>
      </c>
      <c r="J230" s="17">
        <f t="shared" si="31"/>
        <v>4.4989957898806032E-4</v>
      </c>
    </row>
    <row r="231" spans="1:10" s="1" customFormat="1" ht="39" customHeight="1">
      <c r="A231" s="11" t="s">
        <v>633</v>
      </c>
      <c r="B231" s="12" t="s">
        <v>634</v>
      </c>
      <c r="C231" s="11" t="s">
        <v>44</v>
      </c>
      <c r="D231" s="11" t="s">
        <v>635</v>
      </c>
      <c r="E231" s="13" t="s">
        <v>50</v>
      </c>
      <c r="F231" s="14">
        <v>91.91</v>
      </c>
      <c r="G231" s="14">
        <v>45.1</v>
      </c>
      <c r="H231" s="14">
        <f t="shared" si="29"/>
        <v>56.158520000000003</v>
      </c>
      <c r="I231" s="14">
        <f t="shared" si="30"/>
        <v>5161.5295732000004</v>
      </c>
      <c r="J231" s="17">
        <f t="shared" si="31"/>
        <v>2.4887502165213907E-3</v>
      </c>
    </row>
    <row r="232" spans="1:10" s="1" customFormat="1" ht="39" customHeight="1">
      <c r="A232" s="11" t="s">
        <v>636</v>
      </c>
      <c r="B232" s="12" t="s">
        <v>637</v>
      </c>
      <c r="C232" s="11" t="s">
        <v>44</v>
      </c>
      <c r="D232" s="11" t="s">
        <v>638</v>
      </c>
      <c r="E232" s="13" t="s">
        <v>50</v>
      </c>
      <c r="F232" s="14">
        <v>84.39</v>
      </c>
      <c r="G232" s="14">
        <v>25.26</v>
      </c>
      <c r="H232" s="14">
        <f t="shared" si="29"/>
        <v>31.453752000000005</v>
      </c>
      <c r="I232" s="14">
        <f t="shared" si="30"/>
        <v>2654.3821312800005</v>
      </c>
      <c r="J232" s="17">
        <f t="shared" si="31"/>
        <v>1.2798714044484343E-3</v>
      </c>
    </row>
    <row r="233" spans="1:10" s="1" customFormat="1" ht="39" customHeight="1">
      <c r="A233" s="11" t="s">
        <v>639</v>
      </c>
      <c r="B233" s="12" t="s">
        <v>640</v>
      </c>
      <c r="C233" s="11" t="s">
        <v>44</v>
      </c>
      <c r="D233" s="11" t="s">
        <v>641</v>
      </c>
      <c r="E233" s="13" t="s">
        <v>50</v>
      </c>
      <c r="F233" s="14">
        <v>80.33</v>
      </c>
      <c r="G233" s="14">
        <v>73.14</v>
      </c>
      <c r="H233" s="14">
        <f t="shared" si="29"/>
        <v>91.073928000000009</v>
      </c>
      <c r="I233" s="14">
        <f t="shared" si="30"/>
        <v>7315.9686362400007</v>
      </c>
      <c r="J233" s="17">
        <f t="shared" si="31"/>
        <v>3.5275625702204019E-3</v>
      </c>
    </row>
    <row r="234" spans="1:10" s="1" customFormat="1" ht="26.1" customHeight="1">
      <c r="A234" s="11" t="s">
        <v>642</v>
      </c>
      <c r="B234" s="12" t="s">
        <v>75</v>
      </c>
      <c r="C234" s="11" t="s">
        <v>44</v>
      </c>
      <c r="D234" s="11" t="s">
        <v>76</v>
      </c>
      <c r="E234" s="13" t="s">
        <v>77</v>
      </c>
      <c r="F234" s="14">
        <v>25.83</v>
      </c>
      <c r="G234" s="14">
        <v>60.61</v>
      </c>
      <c r="H234" s="14">
        <f t="shared" si="29"/>
        <v>75.471572000000009</v>
      </c>
      <c r="I234" s="14">
        <f t="shared" si="30"/>
        <v>1949.43070476</v>
      </c>
      <c r="J234" s="17">
        <f t="shared" si="31"/>
        <v>9.3996285786211546E-4</v>
      </c>
    </row>
    <row r="235" spans="1:10" ht="24" customHeight="1">
      <c r="A235" s="9" t="s">
        <v>643</v>
      </c>
      <c r="B235" s="9"/>
      <c r="C235" s="9"/>
      <c r="D235" s="9" t="s">
        <v>644</v>
      </c>
      <c r="E235" s="9"/>
      <c r="F235" s="10"/>
      <c r="G235" s="9"/>
      <c r="H235" s="15"/>
      <c r="I235" s="90">
        <f>SUM(I236:I240)</f>
        <v>12722.930616000001</v>
      </c>
      <c r="J235" s="16">
        <f>SUM(J236:J240)</f>
        <v>6.1346536673480192E-3</v>
      </c>
    </row>
    <row r="236" spans="1:10" s="1" customFormat="1" ht="26.1" customHeight="1">
      <c r="A236" s="11" t="s">
        <v>645</v>
      </c>
      <c r="B236" s="12" t="s">
        <v>646</v>
      </c>
      <c r="C236" s="11" t="s">
        <v>44</v>
      </c>
      <c r="D236" s="11" t="s">
        <v>647</v>
      </c>
      <c r="E236" s="13" t="s">
        <v>46</v>
      </c>
      <c r="F236" s="14">
        <v>15</v>
      </c>
      <c r="G236" s="14">
        <v>65.27</v>
      </c>
      <c r="H236" s="14">
        <f t="shared" si="29"/>
        <v>81.274203999999997</v>
      </c>
      <c r="I236" s="14">
        <f t="shared" si="30"/>
        <v>1219.1130599999999</v>
      </c>
      <c r="J236" s="17">
        <f>I236/$I$343</f>
        <v>5.8782340564175436E-4</v>
      </c>
    </row>
    <row r="237" spans="1:10" s="1" customFormat="1" ht="65.099999999999994" customHeight="1">
      <c r="A237" s="11" t="s">
        <v>648</v>
      </c>
      <c r="B237" s="12" t="s">
        <v>649</v>
      </c>
      <c r="C237" s="11" t="s">
        <v>44</v>
      </c>
      <c r="D237" s="11" t="s">
        <v>650</v>
      </c>
      <c r="E237" s="13" t="s">
        <v>46</v>
      </c>
      <c r="F237" s="14">
        <v>9</v>
      </c>
      <c r="G237" s="14">
        <v>408.91</v>
      </c>
      <c r="H237" s="14">
        <f t="shared" si="29"/>
        <v>509.17473200000006</v>
      </c>
      <c r="I237" s="14">
        <f t="shared" si="30"/>
        <v>4582.5725880000009</v>
      </c>
      <c r="J237" s="17">
        <f t="shared" ref="J237:J240" si="32">I237/$I$343</f>
        <v>2.2095927881198392E-3</v>
      </c>
    </row>
    <row r="238" spans="1:10" s="1" customFormat="1" ht="51.9" customHeight="1">
      <c r="A238" s="11" t="s">
        <v>651</v>
      </c>
      <c r="B238" s="12" t="s">
        <v>652</v>
      </c>
      <c r="C238" s="11" t="s">
        <v>44</v>
      </c>
      <c r="D238" s="11" t="s">
        <v>653</v>
      </c>
      <c r="E238" s="13" t="s">
        <v>46</v>
      </c>
      <c r="F238" s="14">
        <v>6</v>
      </c>
      <c r="G238" s="14">
        <v>75.13</v>
      </c>
      <c r="H238" s="14">
        <f t="shared" si="29"/>
        <v>93.551876000000007</v>
      </c>
      <c r="I238" s="14">
        <f t="shared" si="30"/>
        <v>561.31125600000007</v>
      </c>
      <c r="J238" s="17">
        <f t="shared" si="32"/>
        <v>2.7064913415575311E-4</v>
      </c>
    </row>
    <row r="239" spans="1:10" s="1" customFormat="1" ht="65.099999999999994" customHeight="1">
      <c r="A239" s="11" t="s">
        <v>654</v>
      </c>
      <c r="B239" s="12" t="s">
        <v>655</v>
      </c>
      <c r="C239" s="11" t="s">
        <v>44</v>
      </c>
      <c r="D239" s="11" t="s">
        <v>656</v>
      </c>
      <c r="E239" s="13" t="s">
        <v>46</v>
      </c>
      <c r="F239" s="14">
        <v>6</v>
      </c>
      <c r="G239" s="14">
        <v>699.96</v>
      </c>
      <c r="H239" s="14">
        <f t="shared" si="29"/>
        <v>871.59019200000012</v>
      </c>
      <c r="I239" s="14">
        <f t="shared" si="30"/>
        <v>5229.5411520000007</v>
      </c>
      <c r="J239" s="17">
        <f t="shared" si="32"/>
        <v>2.5215435637383331E-3</v>
      </c>
    </row>
    <row r="240" spans="1:10" s="1" customFormat="1" ht="104.1" customHeight="1">
      <c r="A240" s="11" t="s">
        <v>657</v>
      </c>
      <c r="B240" s="12" t="s">
        <v>658</v>
      </c>
      <c r="C240" s="11" t="s">
        <v>44</v>
      </c>
      <c r="D240" s="11" t="s">
        <v>659</v>
      </c>
      <c r="E240" s="13" t="s">
        <v>50</v>
      </c>
      <c r="F240" s="14">
        <v>3</v>
      </c>
      <c r="G240" s="14">
        <v>302.60000000000002</v>
      </c>
      <c r="H240" s="14">
        <f t="shared" si="29"/>
        <v>376.79752000000008</v>
      </c>
      <c r="I240" s="14">
        <f t="shared" si="30"/>
        <v>1130.3925600000002</v>
      </c>
      <c r="J240" s="17">
        <f t="shared" si="32"/>
        <v>5.4504477569233931E-4</v>
      </c>
    </row>
    <row r="241" spans="1:10" ht="24" customHeight="1">
      <c r="A241" s="9" t="s">
        <v>660</v>
      </c>
      <c r="B241" s="9"/>
      <c r="C241" s="9"/>
      <c r="D241" s="9" t="s">
        <v>661</v>
      </c>
      <c r="E241" s="9"/>
      <c r="F241" s="10"/>
      <c r="G241" s="9"/>
      <c r="H241" s="15"/>
      <c r="I241" s="90">
        <f>SUM(I242:I251)</f>
        <v>24385.520012920002</v>
      </c>
      <c r="J241" s="16">
        <f>SUM(J242:J251)</f>
        <v>1.175803942444829E-2</v>
      </c>
    </row>
    <row r="242" spans="1:10" s="1" customFormat="1" ht="51.9" customHeight="1">
      <c r="A242" s="11" t="s">
        <v>662</v>
      </c>
      <c r="B242" s="12" t="s">
        <v>663</v>
      </c>
      <c r="C242" s="11" t="s">
        <v>44</v>
      </c>
      <c r="D242" s="11" t="s">
        <v>664</v>
      </c>
      <c r="E242" s="13" t="s">
        <v>46</v>
      </c>
      <c r="F242" s="14">
        <v>2</v>
      </c>
      <c r="G242" s="14">
        <v>532.77</v>
      </c>
      <c r="H242" s="14">
        <f t="shared" si="29"/>
        <v>663.40520400000003</v>
      </c>
      <c r="I242" s="14">
        <f t="shared" si="30"/>
        <v>1326.8104080000001</v>
      </c>
      <c r="J242" s="17">
        <f>I242/$I$343</f>
        <v>6.397521593866657E-4</v>
      </c>
    </row>
    <row r="243" spans="1:10" s="1" customFormat="1" ht="24" customHeight="1">
      <c r="A243" s="11" t="s">
        <v>665</v>
      </c>
      <c r="B243" s="12" t="s">
        <v>666</v>
      </c>
      <c r="C243" s="11" t="s">
        <v>44</v>
      </c>
      <c r="D243" s="11" t="s">
        <v>667</v>
      </c>
      <c r="E243" s="13" t="s">
        <v>46</v>
      </c>
      <c r="F243" s="14">
        <v>2</v>
      </c>
      <c r="G243" s="14">
        <v>44.15</v>
      </c>
      <c r="H243" s="14">
        <f t="shared" si="29"/>
        <v>54.975580000000001</v>
      </c>
      <c r="I243" s="14">
        <f t="shared" si="30"/>
        <v>109.95116</v>
      </c>
      <c r="J243" s="17">
        <f t="shared" ref="J243:J250" si="33">I243/$I$343</f>
        <v>5.3015481046082342E-5</v>
      </c>
    </row>
    <row r="244" spans="1:10" s="1" customFormat="1" ht="117" customHeight="1">
      <c r="A244" s="11" t="s">
        <v>668</v>
      </c>
      <c r="B244" s="12" t="s">
        <v>669</v>
      </c>
      <c r="C244" s="11" t="s">
        <v>44</v>
      </c>
      <c r="D244" s="11" t="s">
        <v>670</v>
      </c>
      <c r="E244" s="13" t="s">
        <v>46</v>
      </c>
      <c r="F244" s="14">
        <v>5</v>
      </c>
      <c r="G244" s="14">
        <v>597.42999999999995</v>
      </c>
      <c r="H244" s="14">
        <f t="shared" si="29"/>
        <v>743.91983600000003</v>
      </c>
      <c r="I244" s="14">
        <f t="shared" si="30"/>
        <v>3719.5991800000002</v>
      </c>
      <c r="J244" s="17">
        <f t="shared" si="33"/>
        <v>1.7934903081178355E-3</v>
      </c>
    </row>
    <row r="245" spans="1:10" s="1" customFormat="1" ht="51.9" customHeight="1">
      <c r="A245" s="11" t="s">
        <v>671</v>
      </c>
      <c r="B245" s="12" t="s">
        <v>672</v>
      </c>
      <c r="C245" s="11" t="s">
        <v>44</v>
      </c>
      <c r="D245" s="11" t="s">
        <v>673</v>
      </c>
      <c r="E245" s="13" t="s">
        <v>46</v>
      </c>
      <c r="F245" s="14">
        <v>4</v>
      </c>
      <c r="G245" s="14">
        <v>306.76</v>
      </c>
      <c r="H245" s="14">
        <f t="shared" si="29"/>
        <v>381.977552</v>
      </c>
      <c r="I245" s="14">
        <f t="shared" si="30"/>
        <v>1527.910208</v>
      </c>
      <c r="J245" s="17">
        <f t="shared" si="33"/>
        <v>7.3671705393867353E-4</v>
      </c>
    </row>
    <row r="246" spans="1:10" s="1" customFormat="1" ht="78" customHeight="1">
      <c r="A246" s="11" t="s">
        <v>674</v>
      </c>
      <c r="B246" s="12" t="s">
        <v>675</v>
      </c>
      <c r="C246" s="11" t="s">
        <v>44</v>
      </c>
      <c r="D246" s="11" t="s">
        <v>676</v>
      </c>
      <c r="E246" s="13" t="s">
        <v>46</v>
      </c>
      <c r="F246" s="14">
        <v>3</v>
      </c>
      <c r="G246" s="14">
        <v>412.65</v>
      </c>
      <c r="H246" s="14">
        <f t="shared" si="29"/>
        <v>513.83177999999998</v>
      </c>
      <c r="I246" s="14">
        <f t="shared" si="30"/>
        <v>1541.4953399999999</v>
      </c>
      <c r="J246" s="17">
        <f t="shared" si="33"/>
        <v>7.4326743783689276E-4</v>
      </c>
    </row>
    <row r="247" spans="1:10" s="1" customFormat="1" ht="78" customHeight="1">
      <c r="A247" s="11" t="s">
        <v>677</v>
      </c>
      <c r="B247" s="12" t="s">
        <v>678</v>
      </c>
      <c r="C247" s="11" t="s">
        <v>44</v>
      </c>
      <c r="D247" s="11" t="s">
        <v>679</v>
      </c>
      <c r="E247" s="13" t="s">
        <v>46</v>
      </c>
      <c r="F247" s="14">
        <v>4</v>
      </c>
      <c r="G247" s="14">
        <v>352.67</v>
      </c>
      <c r="H247" s="14">
        <f t="shared" si="29"/>
        <v>439.14468400000004</v>
      </c>
      <c r="I247" s="14">
        <f t="shared" si="30"/>
        <v>1756.5787360000002</v>
      </c>
      <c r="J247" s="17">
        <f t="shared" si="33"/>
        <v>8.4697484487075247E-4</v>
      </c>
    </row>
    <row r="248" spans="1:10" s="1" customFormat="1" ht="78" customHeight="1">
      <c r="A248" s="11" t="s">
        <v>680</v>
      </c>
      <c r="B248" s="12" t="s">
        <v>681</v>
      </c>
      <c r="C248" s="11" t="s">
        <v>44</v>
      </c>
      <c r="D248" s="11" t="s">
        <v>682</v>
      </c>
      <c r="E248" s="13" t="s">
        <v>46</v>
      </c>
      <c r="F248" s="14">
        <v>11</v>
      </c>
      <c r="G248" s="14">
        <v>351.74</v>
      </c>
      <c r="H248" s="14">
        <f t="shared" si="29"/>
        <v>437.98664800000006</v>
      </c>
      <c r="I248" s="14">
        <f t="shared" si="30"/>
        <v>4817.8531280000007</v>
      </c>
      <c r="J248" s="17">
        <f t="shared" si="33"/>
        <v>2.3230387127365689E-3</v>
      </c>
    </row>
    <row r="249" spans="1:10" s="1" customFormat="1" ht="78" customHeight="1">
      <c r="A249" s="11" t="s">
        <v>683</v>
      </c>
      <c r="B249" s="12" t="s">
        <v>684</v>
      </c>
      <c r="C249" s="11" t="s">
        <v>44</v>
      </c>
      <c r="D249" s="11" t="s">
        <v>685</v>
      </c>
      <c r="E249" s="13" t="s">
        <v>46</v>
      </c>
      <c r="F249" s="14">
        <v>2</v>
      </c>
      <c r="G249" s="14">
        <v>616.4</v>
      </c>
      <c r="H249" s="14">
        <f t="shared" si="29"/>
        <v>767.54128000000003</v>
      </c>
      <c r="I249" s="14">
        <f t="shared" si="30"/>
        <v>1535.0825600000001</v>
      </c>
      <c r="J249" s="17">
        <f t="shared" si="33"/>
        <v>7.4017536844405785E-4</v>
      </c>
    </row>
    <row r="250" spans="1:10" s="1" customFormat="1" ht="26.1" customHeight="1">
      <c r="A250" s="11" t="s">
        <v>686</v>
      </c>
      <c r="B250" s="12" t="s">
        <v>687</v>
      </c>
      <c r="C250" s="11" t="s">
        <v>44</v>
      </c>
      <c r="D250" s="11" t="s">
        <v>688</v>
      </c>
      <c r="E250" s="13" t="s">
        <v>54</v>
      </c>
      <c r="F250" s="14">
        <v>14.94</v>
      </c>
      <c r="G250" s="14">
        <v>354.66</v>
      </c>
      <c r="H250" s="14">
        <f t="shared" si="29"/>
        <v>441.62263200000007</v>
      </c>
      <c r="I250" s="14">
        <f t="shared" si="30"/>
        <v>6597.842122080001</v>
      </c>
      <c r="J250" s="17">
        <f t="shared" si="33"/>
        <v>3.1813013520564583E-3</v>
      </c>
    </row>
    <row r="251" spans="1:10" s="1" customFormat="1" ht="26.1" customHeight="1">
      <c r="A251" s="11" t="s">
        <v>689</v>
      </c>
      <c r="B251" s="12" t="s">
        <v>690</v>
      </c>
      <c r="C251" s="11" t="s">
        <v>44</v>
      </c>
      <c r="D251" s="11" t="s">
        <v>691</v>
      </c>
      <c r="E251" s="13" t="s">
        <v>54</v>
      </c>
      <c r="F251" s="14">
        <v>4.83</v>
      </c>
      <c r="G251" s="14">
        <v>241.49</v>
      </c>
      <c r="H251" s="14">
        <f t="shared" si="29"/>
        <v>300.70334800000001</v>
      </c>
      <c r="I251" s="14">
        <f t="shared" si="30"/>
        <v>1452.3971708399999</v>
      </c>
      <c r="J251" s="17">
        <f>I251/$I$343</f>
        <v>7.0030670601430338E-4</v>
      </c>
    </row>
    <row r="252" spans="1:10" ht="24" customHeight="1">
      <c r="A252" s="9" t="s">
        <v>692</v>
      </c>
      <c r="B252" s="9"/>
      <c r="C252" s="9"/>
      <c r="D252" s="9" t="s">
        <v>693</v>
      </c>
      <c r="E252" s="9"/>
      <c r="F252" s="10"/>
      <c r="G252" s="9"/>
      <c r="H252" s="15"/>
      <c r="I252" s="90">
        <f>SUM(I253:I279)</f>
        <v>67887.320291999989</v>
      </c>
      <c r="J252" s="16">
        <f>SUM(J253:J279)</f>
        <v>3.2733433118939781E-2</v>
      </c>
    </row>
    <row r="253" spans="1:10" s="1" customFormat="1" ht="24" customHeight="1">
      <c r="A253" s="11" t="s">
        <v>694</v>
      </c>
      <c r="B253" s="12" t="s">
        <v>695</v>
      </c>
      <c r="C253" s="11" t="s">
        <v>44</v>
      </c>
      <c r="D253" s="11" t="s">
        <v>696</v>
      </c>
      <c r="E253" s="13" t="s">
        <v>46</v>
      </c>
      <c r="F253" s="14">
        <v>1</v>
      </c>
      <c r="G253" s="14">
        <v>746.54</v>
      </c>
      <c r="H253" s="14">
        <f t="shared" si="29"/>
        <v>929.59160800000006</v>
      </c>
      <c r="I253" s="14">
        <f t="shared" si="30"/>
        <v>929.59160800000006</v>
      </c>
      <c r="J253" s="17">
        <f>I253/$I$343</f>
        <v>4.4822397757805565E-4</v>
      </c>
    </row>
    <row r="254" spans="1:10" s="1" customFormat="1" ht="26.1" customHeight="1">
      <c r="A254" s="11" t="s">
        <v>697</v>
      </c>
      <c r="B254" s="12" t="s">
        <v>698</v>
      </c>
      <c r="C254" s="11" t="s">
        <v>44</v>
      </c>
      <c r="D254" s="11" t="s">
        <v>699</v>
      </c>
      <c r="E254" s="13" t="s">
        <v>46</v>
      </c>
      <c r="F254" s="14">
        <v>30</v>
      </c>
      <c r="G254" s="14">
        <v>62.4</v>
      </c>
      <c r="H254" s="14">
        <f t="shared" si="29"/>
        <v>77.700479999999999</v>
      </c>
      <c r="I254" s="14">
        <f t="shared" si="30"/>
        <v>2331.0144</v>
      </c>
      <c r="J254" s="17">
        <f t="shared" ref="J254:J279" si="34">I254/$I$343</f>
        <v>1.1239522142498996E-3</v>
      </c>
    </row>
    <row r="255" spans="1:10" s="1" customFormat="1" ht="26.1" customHeight="1">
      <c r="A255" s="11" t="s">
        <v>700</v>
      </c>
      <c r="B255" s="12" t="s">
        <v>701</v>
      </c>
      <c r="C255" s="11" t="s">
        <v>44</v>
      </c>
      <c r="D255" s="11" t="s">
        <v>702</v>
      </c>
      <c r="E255" s="13" t="s">
        <v>46</v>
      </c>
      <c r="F255" s="14">
        <v>25</v>
      </c>
      <c r="G255" s="14">
        <v>64.47</v>
      </c>
      <c r="H255" s="14">
        <f t="shared" si="29"/>
        <v>80.278044000000008</v>
      </c>
      <c r="I255" s="14">
        <f t="shared" si="30"/>
        <v>2006.9511000000002</v>
      </c>
      <c r="J255" s="17">
        <f t="shared" si="34"/>
        <v>9.6769763959256197E-4</v>
      </c>
    </row>
    <row r="256" spans="1:10" s="1" customFormat="1" ht="24" customHeight="1">
      <c r="A256" s="11" t="s">
        <v>703</v>
      </c>
      <c r="B256" s="12" t="s">
        <v>704</v>
      </c>
      <c r="C256" s="11" t="s">
        <v>44</v>
      </c>
      <c r="D256" s="11" t="s">
        <v>705</v>
      </c>
      <c r="E256" s="13" t="s">
        <v>46</v>
      </c>
      <c r="F256" s="14">
        <v>5</v>
      </c>
      <c r="G256" s="14">
        <v>56.85</v>
      </c>
      <c r="H256" s="14">
        <f t="shared" si="29"/>
        <v>70.789620000000014</v>
      </c>
      <c r="I256" s="14">
        <f t="shared" si="30"/>
        <v>353.94810000000007</v>
      </c>
      <c r="J256" s="17">
        <f t="shared" si="34"/>
        <v>1.7066421842977246E-4</v>
      </c>
    </row>
    <row r="257" spans="1:10" s="1" customFormat="1" ht="39" customHeight="1">
      <c r="A257" s="11" t="s">
        <v>706</v>
      </c>
      <c r="B257" s="12" t="s">
        <v>707</v>
      </c>
      <c r="C257" s="11" t="s">
        <v>44</v>
      </c>
      <c r="D257" s="11" t="s">
        <v>708</v>
      </c>
      <c r="E257" s="13" t="s">
        <v>46</v>
      </c>
      <c r="F257" s="14">
        <v>2</v>
      </c>
      <c r="G257" s="14">
        <v>598.63</v>
      </c>
      <c r="H257" s="14">
        <f t="shared" si="29"/>
        <v>745.41407600000002</v>
      </c>
      <c r="I257" s="14">
        <f t="shared" si="30"/>
        <v>1490.828152</v>
      </c>
      <c r="J257" s="17">
        <f t="shared" si="34"/>
        <v>7.1883708762437765E-4</v>
      </c>
    </row>
    <row r="258" spans="1:10" s="1" customFormat="1" ht="26.1" customHeight="1">
      <c r="A258" s="11" t="s">
        <v>709</v>
      </c>
      <c r="B258" s="12" t="s">
        <v>710</v>
      </c>
      <c r="C258" s="11" t="s">
        <v>249</v>
      </c>
      <c r="D258" s="11" t="s">
        <v>711</v>
      </c>
      <c r="E258" s="13" t="s">
        <v>46</v>
      </c>
      <c r="F258" s="14">
        <v>7</v>
      </c>
      <c r="G258" s="14">
        <v>1694.05</v>
      </c>
      <c r="H258" s="14">
        <f t="shared" si="29"/>
        <v>2109.4310599999999</v>
      </c>
      <c r="I258" s="14">
        <f t="shared" si="30"/>
        <v>14766.01742</v>
      </c>
      <c r="J258" s="17">
        <f t="shared" si="34"/>
        <v>7.1197749678687493E-3</v>
      </c>
    </row>
    <row r="259" spans="1:10" s="1" customFormat="1" ht="78" customHeight="1">
      <c r="A259" s="11" t="s">
        <v>712</v>
      </c>
      <c r="B259" s="12" t="s">
        <v>713</v>
      </c>
      <c r="C259" s="11" t="s">
        <v>44</v>
      </c>
      <c r="D259" s="11" t="s">
        <v>714</v>
      </c>
      <c r="E259" s="13" t="s">
        <v>46</v>
      </c>
      <c r="F259" s="14">
        <v>1</v>
      </c>
      <c r="G259" s="14">
        <v>455.79</v>
      </c>
      <c r="H259" s="14">
        <f t="shared" si="29"/>
        <v>567.54970800000001</v>
      </c>
      <c r="I259" s="14">
        <f t="shared" si="30"/>
        <v>567.54970800000001</v>
      </c>
      <c r="J259" s="17">
        <f t="shared" si="34"/>
        <v>2.7365714729324879E-4</v>
      </c>
    </row>
    <row r="260" spans="1:10" s="1" customFormat="1" ht="26.1" customHeight="1">
      <c r="A260" s="103" t="s">
        <v>715</v>
      </c>
      <c r="B260" s="104" t="s">
        <v>716</v>
      </c>
      <c r="C260" s="103" t="s">
        <v>22</v>
      </c>
      <c r="D260" s="103" t="s">
        <v>717</v>
      </c>
      <c r="E260" s="105" t="s">
        <v>46</v>
      </c>
      <c r="F260" s="106">
        <v>2</v>
      </c>
      <c r="G260" s="106">
        <v>888.27</v>
      </c>
      <c r="H260" s="106">
        <f t="shared" si="29"/>
        <v>1106.0738040000001</v>
      </c>
      <c r="I260" s="106">
        <f t="shared" si="30"/>
        <v>2212.1476080000002</v>
      </c>
      <c r="J260" s="17">
        <f t="shared" si="34"/>
        <v>1.0666378561450412E-3</v>
      </c>
    </row>
    <row r="261" spans="1:10" s="1" customFormat="1" ht="39" customHeight="1">
      <c r="A261" s="11" t="s">
        <v>718</v>
      </c>
      <c r="B261" s="12" t="s">
        <v>719</v>
      </c>
      <c r="C261" s="11" t="s">
        <v>44</v>
      </c>
      <c r="D261" s="11" t="s">
        <v>720</v>
      </c>
      <c r="E261" s="13" t="s">
        <v>46</v>
      </c>
      <c r="F261" s="14">
        <v>1</v>
      </c>
      <c r="G261" s="14">
        <v>107.19</v>
      </c>
      <c r="H261" s="14">
        <f t="shared" si="29"/>
        <v>133.47298800000002</v>
      </c>
      <c r="I261" s="14">
        <f t="shared" si="30"/>
        <v>133.47298800000002</v>
      </c>
      <c r="J261" s="17">
        <f t="shared" si="34"/>
        <v>6.4357071498636094E-5</v>
      </c>
    </row>
    <row r="262" spans="1:10" s="1" customFormat="1" ht="39" customHeight="1">
      <c r="A262" s="11" t="s">
        <v>721</v>
      </c>
      <c r="B262" s="12" t="s">
        <v>722</v>
      </c>
      <c r="C262" s="11" t="s">
        <v>44</v>
      </c>
      <c r="D262" s="11" t="s">
        <v>723</v>
      </c>
      <c r="E262" s="13" t="s">
        <v>46</v>
      </c>
      <c r="F262" s="14">
        <v>9</v>
      </c>
      <c r="G262" s="14">
        <v>151.58000000000001</v>
      </c>
      <c r="H262" s="14">
        <f t="shared" si="29"/>
        <v>188.74741600000002</v>
      </c>
      <c r="I262" s="14">
        <f t="shared" si="30"/>
        <v>1698.7267440000001</v>
      </c>
      <c r="J262" s="17">
        <f t="shared" si="34"/>
        <v>8.1908017613461441E-4</v>
      </c>
    </row>
    <row r="263" spans="1:10" s="1" customFormat="1" ht="51.9" customHeight="1">
      <c r="A263" s="11" t="s">
        <v>724</v>
      </c>
      <c r="B263" s="12" t="s">
        <v>725</v>
      </c>
      <c r="C263" s="11" t="s">
        <v>44</v>
      </c>
      <c r="D263" s="11" t="s">
        <v>726</v>
      </c>
      <c r="E263" s="13" t="s">
        <v>46</v>
      </c>
      <c r="F263" s="14">
        <v>16</v>
      </c>
      <c r="G263" s="14">
        <v>344.82</v>
      </c>
      <c r="H263" s="14">
        <f t="shared" si="29"/>
        <v>429.36986400000001</v>
      </c>
      <c r="I263" s="14">
        <f t="shared" si="30"/>
        <v>6869.9178240000001</v>
      </c>
      <c r="J263" s="17">
        <f t="shared" si="34"/>
        <v>3.3124889104072684E-3</v>
      </c>
    </row>
    <row r="264" spans="1:10" s="1" customFormat="1" ht="24" customHeight="1">
      <c r="A264" s="11" t="s">
        <v>727</v>
      </c>
      <c r="B264" s="12" t="s">
        <v>728</v>
      </c>
      <c r="C264" s="11" t="s">
        <v>249</v>
      </c>
      <c r="D264" s="11" t="s">
        <v>729</v>
      </c>
      <c r="E264" s="13" t="s">
        <v>46</v>
      </c>
      <c r="F264" s="14">
        <v>6</v>
      </c>
      <c r="G264" s="14">
        <v>125.9</v>
      </c>
      <c r="H264" s="14">
        <f t="shared" si="29"/>
        <v>156.77068000000003</v>
      </c>
      <c r="I264" s="14">
        <f t="shared" si="30"/>
        <v>940.62408000000016</v>
      </c>
      <c r="J264" s="17">
        <f t="shared" si="34"/>
        <v>4.5354353773737946E-4</v>
      </c>
    </row>
    <row r="265" spans="1:10" s="1" customFormat="1" ht="51.9" customHeight="1">
      <c r="A265" s="11" t="s">
        <v>730</v>
      </c>
      <c r="B265" s="12" t="s">
        <v>731</v>
      </c>
      <c r="C265" s="11" t="s">
        <v>44</v>
      </c>
      <c r="D265" s="11" t="s">
        <v>732</v>
      </c>
      <c r="E265" s="13" t="s">
        <v>46</v>
      </c>
      <c r="F265" s="14">
        <v>2</v>
      </c>
      <c r="G265" s="14">
        <v>156.08000000000001</v>
      </c>
      <c r="H265" s="14">
        <f t="shared" si="29"/>
        <v>194.35081600000004</v>
      </c>
      <c r="I265" s="14">
        <f t="shared" si="30"/>
        <v>388.70163200000007</v>
      </c>
      <c r="J265" s="17">
        <f t="shared" si="34"/>
        <v>1.874214333334662E-4</v>
      </c>
    </row>
    <row r="266" spans="1:10" s="1" customFormat="1" ht="39" customHeight="1">
      <c r="A266" s="11" t="s">
        <v>733</v>
      </c>
      <c r="B266" s="12" t="s">
        <v>734</v>
      </c>
      <c r="C266" s="11" t="s">
        <v>44</v>
      </c>
      <c r="D266" s="11" t="s">
        <v>735</v>
      </c>
      <c r="E266" s="13" t="s">
        <v>46</v>
      </c>
      <c r="F266" s="14">
        <v>6</v>
      </c>
      <c r="G266" s="14">
        <v>43.78</v>
      </c>
      <c r="H266" s="14">
        <f t="shared" si="29"/>
        <v>54.514856000000002</v>
      </c>
      <c r="I266" s="14">
        <f t="shared" si="30"/>
        <v>327.089136</v>
      </c>
      <c r="J266" s="17">
        <f t="shared" si="34"/>
        <v>1.5771355108929681E-4</v>
      </c>
    </row>
    <row r="267" spans="1:10" s="1" customFormat="1" ht="39" customHeight="1">
      <c r="A267" s="11" t="s">
        <v>736</v>
      </c>
      <c r="B267" s="12" t="s">
        <v>737</v>
      </c>
      <c r="C267" s="11" t="s">
        <v>44</v>
      </c>
      <c r="D267" s="11" t="s">
        <v>738</v>
      </c>
      <c r="E267" s="13" t="s">
        <v>46</v>
      </c>
      <c r="F267" s="14">
        <v>2</v>
      </c>
      <c r="G267" s="14">
        <v>70.08</v>
      </c>
      <c r="H267" s="14">
        <f t="shared" si="29"/>
        <v>87.263615999999999</v>
      </c>
      <c r="I267" s="14">
        <f t="shared" si="30"/>
        <v>174.527232</v>
      </c>
      <c r="J267" s="17">
        <f t="shared" si="34"/>
        <v>8.4152319631018122E-5</v>
      </c>
    </row>
    <row r="268" spans="1:10" s="1" customFormat="1" ht="51.9" customHeight="1">
      <c r="A268" s="11" t="s">
        <v>739</v>
      </c>
      <c r="B268" s="12" t="s">
        <v>740</v>
      </c>
      <c r="C268" s="11" t="s">
        <v>44</v>
      </c>
      <c r="D268" s="11" t="s">
        <v>741</v>
      </c>
      <c r="E268" s="13" t="s">
        <v>46</v>
      </c>
      <c r="F268" s="14">
        <v>6</v>
      </c>
      <c r="G268" s="14">
        <v>295.14</v>
      </c>
      <c r="H268" s="14">
        <f t="shared" si="29"/>
        <v>367.50832800000001</v>
      </c>
      <c r="I268" s="14">
        <f t="shared" si="30"/>
        <v>2205.0499680000003</v>
      </c>
      <c r="J268" s="17">
        <f t="shared" si="34"/>
        <v>1.0632155657490879E-3</v>
      </c>
    </row>
    <row r="269" spans="1:10" s="1" customFormat="1" ht="51.9" customHeight="1">
      <c r="A269" s="11" t="s">
        <v>742</v>
      </c>
      <c r="B269" s="12" t="s">
        <v>743</v>
      </c>
      <c r="C269" s="11" t="s">
        <v>44</v>
      </c>
      <c r="D269" s="11" t="s">
        <v>744</v>
      </c>
      <c r="E269" s="13" t="s">
        <v>46</v>
      </c>
      <c r="F269" s="14">
        <v>3</v>
      </c>
      <c r="G269" s="14">
        <v>82.65</v>
      </c>
      <c r="H269" s="14">
        <f t="shared" si="29"/>
        <v>102.91578000000001</v>
      </c>
      <c r="I269" s="14">
        <f t="shared" si="30"/>
        <v>308.74734000000001</v>
      </c>
      <c r="J269" s="17">
        <f t="shared" si="34"/>
        <v>1.4886963222396509E-4</v>
      </c>
    </row>
    <row r="270" spans="1:10" s="1" customFormat="1" ht="39" customHeight="1">
      <c r="A270" s="11" t="s">
        <v>745</v>
      </c>
      <c r="B270" s="12" t="s">
        <v>746</v>
      </c>
      <c r="C270" s="11" t="s">
        <v>44</v>
      </c>
      <c r="D270" s="11" t="s">
        <v>747</v>
      </c>
      <c r="E270" s="13" t="s">
        <v>46</v>
      </c>
      <c r="F270" s="14">
        <v>27</v>
      </c>
      <c r="G270" s="14">
        <v>80.599999999999994</v>
      </c>
      <c r="H270" s="14">
        <f t="shared" si="29"/>
        <v>100.36312</v>
      </c>
      <c r="I270" s="14">
        <f t="shared" si="30"/>
        <v>2709.8042399999999</v>
      </c>
      <c r="J270" s="17">
        <f t="shared" si="34"/>
        <v>1.3065944490655084E-3</v>
      </c>
    </row>
    <row r="271" spans="1:10" s="1" customFormat="1" ht="39" customHeight="1">
      <c r="A271" s="11" t="s">
        <v>748</v>
      </c>
      <c r="B271" s="12" t="s">
        <v>749</v>
      </c>
      <c r="C271" s="11" t="s">
        <v>44</v>
      </c>
      <c r="D271" s="11" t="s">
        <v>750</v>
      </c>
      <c r="E271" s="13" t="s">
        <v>46</v>
      </c>
      <c r="F271" s="14">
        <v>2</v>
      </c>
      <c r="G271" s="14">
        <v>255.7</v>
      </c>
      <c r="H271" s="14">
        <f t="shared" ref="H271:H332" si="35">G271*($H$3+1)</f>
        <v>318.39764000000002</v>
      </c>
      <c r="I271" s="14">
        <f t="shared" ref="I271:I332" si="36">H271*F271</f>
        <v>636.79528000000005</v>
      </c>
      <c r="J271" s="17">
        <f t="shared" si="34"/>
        <v>3.0704549271762753E-4</v>
      </c>
    </row>
    <row r="272" spans="1:10" s="1" customFormat="1" ht="51.9" customHeight="1">
      <c r="A272" s="103" t="s">
        <v>751</v>
      </c>
      <c r="B272" s="104" t="s">
        <v>752</v>
      </c>
      <c r="C272" s="103" t="s">
        <v>22</v>
      </c>
      <c r="D272" s="103" t="s">
        <v>753</v>
      </c>
      <c r="E272" s="105" t="s">
        <v>46</v>
      </c>
      <c r="F272" s="106">
        <v>2</v>
      </c>
      <c r="G272" s="106">
        <v>2558.77</v>
      </c>
      <c r="H272" s="106">
        <f t="shared" si="35"/>
        <v>3186.1804040000002</v>
      </c>
      <c r="I272" s="106">
        <f t="shared" si="36"/>
        <v>6372.3608080000004</v>
      </c>
      <c r="J272" s="17">
        <f t="shared" si="34"/>
        <v>3.0725803496327092E-3</v>
      </c>
    </row>
    <row r="273" spans="1:10" s="1" customFormat="1" ht="26.1" customHeight="1">
      <c r="A273" s="11" t="s">
        <v>754</v>
      </c>
      <c r="B273" s="12" t="s">
        <v>755</v>
      </c>
      <c r="C273" s="11" t="s">
        <v>44</v>
      </c>
      <c r="D273" s="11" t="s">
        <v>756</v>
      </c>
      <c r="E273" s="13" t="s">
        <v>46</v>
      </c>
      <c r="F273" s="14">
        <v>4</v>
      </c>
      <c r="G273" s="14">
        <v>24.19</v>
      </c>
      <c r="H273" s="14">
        <f t="shared" si="35"/>
        <v>30.121388000000003</v>
      </c>
      <c r="I273" s="14">
        <f t="shared" si="36"/>
        <v>120.48555200000001</v>
      </c>
      <c r="J273" s="17">
        <f t="shared" si="34"/>
        <v>5.8094880475865546E-5</v>
      </c>
    </row>
    <row r="274" spans="1:10" s="1" customFormat="1" ht="26.1" customHeight="1">
      <c r="A274" s="11" t="s">
        <v>757</v>
      </c>
      <c r="B274" s="12" t="s">
        <v>758</v>
      </c>
      <c r="C274" s="11" t="s">
        <v>44</v>
      </c>
      <c r="D274" s="11" t="s">
        <v>759</v>
      </c>
      <c r="E274" s="13" t="s">
        <v>46</v>
      </c>
      <c r="F274" s="14">
        <v>8</v>
      </c>
      <c r="G274" s="14">
        <v>47.58</v>
      </c>
      <c r="H274" s="14">
        <f t="shared" si="35"/>
        <v>59.246616000000003</v>
      </c>
      <c r="I274" s="14">
        <f t="shared" si="36"/>
        <v>473.97292800000002</v>
      </c>
      <c r="J274" s="17">
        <f t="shared" si="34"/>
        <v>2.2853695023081295E-4</v>
      </c>
    </row>
    <row r="275" spans="1:10" s="1" customFormat="1" ht="26.1" customHeight="1">
      <c r="A275" s="11" t="s">
        <v>760</v>
      </c>
      <c r="B275" s="12" t="s">
        <v>761</v>
      </c>
      <c r="C275" s="11" t="s">
        <v>44</v>
      </c>
      <c r="D275" s="11" t="s">
        <v>762</v>
      </c>
      <c r="E275" s="13" t="s">
        <v>46</v>
      </c>
      <c r="F275" s="14">
        <v>2</v>
      </c>
      <c r="G275" s="14">
        <v>907.03</v>
      </c>
      <c r="H275" s="14">
        <f t="shared" si="35"/>
        <v>1129.4337560000001</v>
      </c>
      <c r="I275" s="14">
        <f t="shared" si="36"/>
        <v>2258.8675120000003</v>
      </c>
      <c r="J275" s="17">
        <f t="shared" si="34"/>
        <v>1.0891649325759473E-3</v>
      </c>
    </row>
    <row r="276" spans="1:10" s="1" customFormat="1" ht="51.9" customHeight="1">
      <c r="A276" s="11" t="s">
        <v>763</v>
      </c>
      <c r="B276" s="12" t="s">
        <v>764</v>
      </c>
      <c r="C276" s="11" t="s">
        <v>44</v>
      </c>
      <c r="D276" s="11" t="s">
        <v>765</v>
      </c>
      <c r="E276" s="13" t="s">
        <v>46</v>
      </c>
      <c r="F276" s="14">
        <v>17</v>
      </c>
      <c r="G276" s="14">
        <v>179.49</v>
      </c>
      <c r="H276" s="14">
        <f t="shared" si="35"/>
        <v>223.50094800000002</v>
      </c>
      <c r="I276" s="14">
        <f t="shared" si="36"/>
        <v>3799.5161160000002</v>
      </c>
      <c r="J276" s="17">
        <f t="shared" si="34"/>
        <v>1.8320240971726211E-3</v>
      </c>
    </row>
    <row r="277" spans="1:10" s="1" customFormat="1" ht="51.9" customHeight="1">
      <c r="A277" s="11" t="s">
        <v>766</v>
      </c>
      <c r="B277" s="12" t="s">
        <v>767</v>
      </c>
      <c r="C277" s="11" t="s">
        <v>44</v>
      </c>
      <c r="D277" s="11" t="s">
        <v>768</v>
      </c>
      <c r="E277" s="13" t="s">
        <v>46</v>
      </c>
      <c r="F277" s="14">
        <v>12</v>
      </c>
      <c r="G277" s="14">
        <v>226.84</v>
      </c>
      <c r="H277" s="14">
        <f t="shared" si="35"/>
        <v>282.46116800000004</v>
      </c>
      <c r="I277" s="14">
        <f t="shared" si="36"/>
        <v>3389.5340160000005</v>
      </c>
      <c r="J277" s="17">
        <f t="shared" si="34"/>
        <v>1.6343417966695338E-3</v>
      </c>
    </row>
    <row r="278" spans="1:10" s="1" customFormat="1" ht="39" customHeight="1">
      <c r="A278" s="11" t="s">
        <v>769</v>
      </c>
      <c r="B278" s="12" t="s">
        <v>770</v>
      </c>
      <c r="C278" s="11" t="s">
        <v>143</v>
      </c>
      <c r="D278" s="11" t="s">
        <v>771</v>
      </c>
      <c r="E278" s="13" t="s">
        <v>46</v>
      </c>
      <c r="F278" s="14">
        <v>5</v>
      </c>
      <c r="G278" s="14">
        <v>190.04</v>
      </c>
      <c r="H278" s="14">
        <f t="shared" si="35"/>
        <v>236.63780800000001</v>
      </c>
      <c r="I278" s="14">
        <f t="shared" si="36"/>
        <v>1183.18904</v>
      </c>
      <c r="J278" s="17">
        <f t="shared" si="34"/>
        <v>5.7050181302364033E-4</v>
      </c>
    </row>
    <row r="279" spans="1:10" s="1" customFormat="1" ht="39" customHeight="1">
      <c r="A279" s="11" t="s">
        <v>772</v>
      </c>
      <c r="B279" s="12" t="s">
        <v>773</v>
      </c>
      <c r="C279" s="11" t="s">
        <v>22</v>
      </c>
      <c r="D279" s="11" t="s">
        <v>774</v>
      </c>
      <c r="E279" s="13" t="s">
        <v>46</v>
      </c>
      <c r="F279" s="14">
        <v>2</v>
      </c>
      <c r="G279" s="14">
        <v>3709.4</v>
      </c>
      <c r="H279" s="14">
        <f t="shared" si="35"/>
        <v>4618.94488</v>
      </c>
      <c r="I279" s="14">
        <f t="shared" si="36"/>
        <v>9237.88976</v>
      </c>
      <c r="J279" s="17">
        <f t="shared" si="34"/>
        <v>4.4542610507890788E-3</v>
      </c>
    </row>
    <row r="280" spans="1:10" ht="24" customHeight="1">
      <c r="A280" s="9" t="s">
        <v>775</v>
      </c>
      <c r="B280" s="9"/>
      <c r="C280" s="9"/>
      <c r="D280" s="9" t="s">
        <v>776</v>
      </c>
      <c r="E280" s="9"/>
      <c r="F280" s="10"/>
      <c r="G280" s="9"/>
      <c r="H280" s="15"/>
      <c r="I280" s="90">
        <f>SUM(I281:I295)</f>
        <v>15569.457816</v>
      </c>
      <c r="J280" s="16">
        <f>SUM(J281:J295)</f>
        <v>7.5071722366724155E-3</v>
      </c>
    </row>
    <row r="281" spans="1:10" s="1" customFormat="1" ht="51.9" customHeight="1">
      <c r="A281" s="11" t="s">
        <v>777</v>
      </c>
      <c r="B281" s="12" t="s">
        <v>778</v>
      </c>
      <c r="C281" s="11" t="s">
        <v>44</v>
      </c>
      <c r="D281" s="11" t="s">
        <v>779</v>
      </c>
      <c r="E281" s="13" t="s">
        <v>46</v>
      </c>
      <c r="F281" s="14">
        <v>2</v>
      </c>
      <c r="G281" s="14">
        <v>1638.36</v>
      </c>
      <c r="H281" s="14">
        <f t="shared" si="35"/>
        <v>2040.0858720000001</v>
      </c>
      <c r="I281" s="14">
        <f t="shared" si="36"/>
        <v>4080.1717440000002</v>
      </c>
      <c r="J281" s="17">
        <f>I281/$I$343</f>
        <v>1.9673486642504978E-3</v>
      </c>
    </row>
    <row r="282" spans="1:10" s="1" customFormat="1" ht="26.1" customHeight="1">
      <c r="A282" s="11" t="s">
        <v>780</v>
      </c>
      <c r="B282" s="12" t="s">
        <v>781</v>
      </c>
      <c r="C282" s="11" t="s">
        <v>44</v>
      </c>
      <c r="D282" s="11" t="s">
        <v>782</v>
      </c>
      <c r="E282" s="13" t="s">
        <v>46</v>
      </c>
      <c r="F282" s="14">
        <v>1</v>
      </c>
      <c r="G282" s="14">
        <v>141.85</v>
      </c>
      <c r="H282" s="14">
        <f t="shared" si="35"/>
        <v>176.63162</v>
      </c>
      <c r="I282" s="14">
        <f t="shared" si="36"/>
        <v>176.63162</v>
      </c>
      <c r="J282" s="17">
        <f t="shared" ref="J282:J295" si="37">I282/$I$343</f>
        <v>8.5166998713327063E-5</v>
      </c>
    </row>
    <row r="283" spans="1:10" s="1" customFormat="1" ht="51.9" customHeight="1">
      <c r="A283" s="11" t="s">
        <v>783</v>
      </c>
      <c r="B283" s="12" t="s">
        <v>784</v>
      </c>
      <c r="C283" s="11" t="s">
        <v>192</v>
      </c>
      <c r="D283" s="11" t="s">
        <v>785</v>
      </c>
      <c r="E283" s="13" t="s">
        <v>46</v>
      </c>
      <c r="F283" s="14">
        <v>1</v>
      </c>
      <c r="G283" s="14">
        <v>29.99</v>
      </c>
      <c r="H283" s="14">
        <f t="shared" si="35"/>
        <v>37.343547999999998</v>
      </c>
      <c r="I283" s="14">
        <f t="shared" si="36"/>
        <v>37.343547999999998</v>
      </c>
      <c r="J283" s="17">
        <f t="shared" si="37"/>
        <v>1.8006050697304749E-5</v>
      </c>
    </row>
    <row r="284" spans="1:10" s="1" customFormat="1" ht="24" customHeight="1">
      <c r="A284" s="103" t="s">
        <v>786</v>
      </c>
      <c r="B284" s="104" t="s">
        <v>787</v>
      </c>
      <c r="C284" s="103" t="s">
        <v>22</v>
      </c>
      <c r="D284" s="103" t="s">
        <v>788</v>
      </c>
      <c r="E284" s="105" t="s">
        <v>46</v>
      </c>
      <c r="F284" s="106">
        <v>1</v>
      </c>
      <c r="G284" s="108">
        <v>1641.02</v>
      </c>
      <c r="H284" s="106">
        <f t="shared" si="35"/>
        <v>2043.3981040000001</v>
      </c>
      <c r="I284" s="106">
        <f t="shared" si="36"/>
        <v>2043.3981040000001</v>
      </c>
      <c r="J284" s="17">
        <f t="shared" si="37"/>
        <v>9.8527140097669371E-4</v>
      </c>
    </row>
    <row r="285" spans="1:10" s="1" customFormat="1" ht="24" customHeight="1">
      <c r="A285" s="103" t="s">
        <v>789</v>
      </c>
      <c r="B285" s="104" t="s">
        <v>790</v>
      </c>
      <c r="C285" s="103" t="s">
        <v>22</v>
      </c>
      <c r="D285" s="103" t="s">
        <v>791</v>
      </c>
      <c r="E285" s="105" t="s">
        <v>46</v>
      </c>
      <c r="F285" s="106">
        <v>1</v>
      </c>
      <c r="G285" s="108">
        <v>152.05000000000001</v>
      </c>
      <c r="H285" s="106">
        <f t="shared" si="35"/>
        <v>189.33266000000003</v>
      </c>
      <c r="I285" s="106">
        <f t="shared" si="36"/>
        <v>189.33266000000003</v>
      </c>
      <c r="J285" s="17">
        <f t="shared" si="37"/>
        <v>9.1291097316611791E-5</v>
      </c>
    </row>
    <row r="286" spans="1:10" s="1" customFormat="1" ht="24" customHeight="1">
      <c r="A286" s="103" t="s">
        <v>792</v>
      </c>
      <c r="B286" s="104" t="s">
        <v>793</v>
      </c>
      <c r="C286" s="103" t="s">
        <v>22</v>
      </c>
      <c r="D286" s="103" t="s">
        <v>794</v>
      </c>
      <c r="E286" s="105" t="s">
        <v>46</v>
      </c>
      <c r="F286" s="106">
        <v>1</v>
      </c>
      <c r="G286" s="108">
        <v>348.27</v>
      </c>
      <c r="H286" s="106">
        <f t="shared" si="35"/>
        <v>433.66580399999998</v>
      </c>
      <c r="I286" s="106">
        <f t="shared" si="36"/>
        <v>433.66580399999998</v>
      </c>
      <c r="J286" s="17">
        <f t="shared" si="37"/>
        <v>2.0910194319274174E-4</v>
      </c>
    </row>
    <row r="287" spans="1:10" s="1" customFormat="1" ht="26.1" customHeight="1">
      <c r="A287" s="103" t="s">
        <v>795</v>
      </c>
      <c r="B287" s="104" t="s">
        <v>796</v>
      </c>
      <c r="C287" s="103" t="s">
        <v>22</v>
      </c>
      <c r="D287" s="103" t="s">
        <v>797</v>
      </c>
      <c r="E287" s="105" t="s">
        <v>46</v>
      </c>
      <c r="F287" s="106">
        <v>1</v>
      </c>
      <c r="G287" s="108">
        <v>538.41999999999996</v>
      </c>
      <c r="H287" s="106">
        <f t="shared" si="35"/>
        <v>670.44058399999994</v>
      </c>
      <c r="I287" s="106">
        <f t="shared" si="36"/>
        <v>670.44058399999994</v>
      </c>
      <c r="J287" s="17">
        <f t="shared" si="37"/>
        <v>3.2326834999809342E-4</v>
      </c>
    </row>
    <row r="288" spans="1:10" s="1" customFormat="1" ht="24" customHeight="1">
      <c r="A288" s="103" t="s">
        <v>798</v>
      </c>
      <c r="B288" s="104" t="s">
        <v>799</v>
      </c>
      <c r="C288" s="103" t="s">
        <v>22</v>
      </c>
      <c r="D288" s="103" t="s">
        <v>800</v>
      </c>
      <c r="E288" s="105" t="s">
        <v>46</v>
      </c>
      <c r="F288" s="106">
        <v>1</v>
      </c>
      <c r="G288" s="108">
        <v>385.57</v>
      </c>
      <c r="H288" s="106">
        <f t="shared" si="35"/>
        <v>480.11176400000005</v>
      </c>
      <c r="I288" s="106">
        <f t="shared" si="36"/>
        <v>480.11176400000005</v>
      </c>
      <c r="J288" s="17">
        <f t="shared" si="37"/>
        <v>2.3149693122240058E-4</v>
      </c>
    </row>
    <row r="289" spans="1:10" s="1" customFormat="1" ht="26.1" customHeight="1">
      <c r="A289" s="103" t="s">
        <v>801</v>
      </c>
      <c r="B289" s="104" t="s">
        <v>802</v>
      </c>
      <c r="C289" s="103" t="s">
        <v>22</v>
      </c>
      <c r="D289" s="103" t="s">
        <v>803</v>
      </c>
      <c r="E289" s="105" t="s">
        <v>46</v>
      </c>
      <c r="F289" s="106">
        <v>1</v>
      </c>
      <c r="G289" s="108">
        <v>2259.96</v>
      </c>
      <c r="H289" s="106">
        <f t="shared" si="35"/>
        <v>2814.1021920000003</v>
      </c>
      <c r="I289" s="106">
        <f t="shared" si="36"/>
        <v>2814.1021920000003</v>
      </c>
      <c r="J289" s="17">
        <f t="shared" si="37"/>
        <v>1.3568841058313053E-3</v>
      </c>
    </row>
    <row r="290" spans="1:10" s="1" customFormat="1" ht="51.9" customHeight="1">
      <c r="A290" s="11" t="s">
        <v>804</v>
      </c>
      <c r="B290" s="12" t="s">
        <v>805</v>
      </c>
      <c r="C290" s="11" t="s">
        <v>44</v>
      </c>
      <c r="D290" s="11" t="s">
        <v>806</v>
      </c>
      <c r="E290" s="13" t="s">
        <v>46</v>
      </c>
      <c r="F290" s="14">
        <v>1</v>
      </c>
      <c r="G290" s="14">
        <v>149.65</v>
      </c>
      <c r="H290" s="14">
        <f t="shared" si="35"/>
        <v>186.34418000000002</v>
      </c>
      <c r="I290" s="14">
        <f t="shared" si="36"/>
        <v>186.34418000000002</v>
      </c>
      <c r="J290" s="17">
        <f t="shared" si="37"/>
        <v>8.9850132939368324E-5</v>
      </c>
    </row>
    <row r="291" spans="1:10" s="1" customFormat="1" ht="39" customHeight="1">
      <c r="A291" s="11" t="s">
        <v>807</v>
      </c>
      <c r="B291" s="12" t="s">
        <v>746</v>
      </c>
      <c r="C291" s="11" t="s">
        <v>44</v>
      </c>
      <c r="D291" s="11" t="s">
        <v>747</v>
      </c>
      <c r="E291" s="13" t="s">
        <v>46</v>
      </c>
      <c r="F291" s="14">
        <v>1</v>
      </c>
      <c r="G291" s="14">
        <v>80.599999999999994</v>
      </c>
      <c r="H291" s="14">
        <f t="shared" si="35"/>
        <v>100.36312</v>
      </c>
      <c r="I291" s="14">
        <f t="shared" si="36"/>
        <v>100.36312</v>
      </c>
      <c r="J291" s="17">
        <f t="shared" si="37"/>
        <v>4.8392387002426233E-5</v>
      </c>
    </row>
    <row r="292" spans="1:10" s="1" customFormat="1" ht="39" customHeight="1">
      <c r="A292" s="11" t="s">
        <v>808</v>
      </c>
      <c r="B292" s="12" t="s">
        <v>809</v>
      </c>
      <c r="C292" s="11" t="s">
        <v>44</v>
      </c>
      <c r="D292" s="11" t="s">
        <v>810</v>
      </c>
      <c r="E292" s="13" t="s">
        <v>46</v>
      </c>
      <c r="F292" s="14">
        <v>1</v>
      </c>
      <c r="G292" s="14">
        <v>72.16</v>
      </c>
      <c r="H292" s="14">
        <f t="shared" si="35"/>
        <v>89.853632000000005</v>
      </c>
      <c r="I292" s="14">
        <f t="shared" si="36"/>
        <v>89.853632000000005</v>
      </c>
      <c r="J292" s="17">
        <f t="shared" si="37"/>
        <v>4.3324995609120063E-5</v>
      </c>
    </row>
    <row r="293" spans="1:10" s="1" customFormat="1" ht="26.1" customHeight="1">
      <c r="A293" s="11" t="s">
        <v>811</v>
      </c>
      <c r="B293" s="12" t="s">
        <v>812</v>
      </c>
      <c r="C293" s="11" t="s">
        <v>44</v>
      </c>
      <c r="D293" s="11" t="s">
        <v>813</v>
      </c>
      <c r="E293" s="13" t="s">
        <v>50</v>
      </c>
      <c r="F293" s="14">
        <v>20</v>
      </c>
      <c r="G293" s="14">
        <v>94.75</v>
      </c>
      <c r="H293" s="14">
        <f t="shared" si="35"/>
        <v>117.98270000000001</v>
      </c>
      <c r="I293" s="14">
        <f t="shared" si="36"/>
        <v>2359.654</v>
      </c>
      <c r="J293" s="17">
        <f t="shared" si="37"/>
        <v>1.1377614561984828E-3</v>
      </c>
    </row>
    <row r="294" spans="1:10" s="1" customFormat="1" ht="39" customHeight="1">
      <c r="A294" s="11" t="s">
        <v>814</v>
      </c>
      <c r="B294" s="12" t="s">
        <v>815</v>
      </c>
      <c r="C294" s="11" t="s">
        <v>44</v>
      </c>
      <c r="D294" s="11" t="s">
        <v>816</v>
      </c>
      <c r="E294" s="13" t="s">
        <v>50</v>
      </c>
      <c r="F294" s="14">
        <v>28</v>
      </c>
      <c r="G294" s="14">
        <v>44.08</v>
      </c>
      <c r="H294" s="14">
        <f t="shared" si="35"/>
        <v>54.888415999999999</v>
      </c>
      <c r="I294" s="14">
        <f t="shared" si="36"/>
        <v>1536.875648</v>
      </c>
      <c r="J294" s="17">
        <f t="shared" si="37"/>
        <v>7.4103994707040396E-4</v>
      </c>
    </row>
    <row r="295" spans="1:10" s="1" customFormat="1" ht="24" customHeight="1">
      <c r="A295" s="11" t="s">
        <v>817</v>
      </c>
      <c r="B295" s="12" t="s">
        <v>818</v>
      </c>
      <c r="C295" s="11" t="s">
        <v>44</v>
      </c>
      <c r="D295" s="11" t="s">
        <v>819</v>
      </c>
      <c r="E295" s="13" t="s">
        <v>46</v>
      </c>
      <c r="F295" s="14">
        <v>8</v>
      </c>
      <c r="G295" s="14">
        <v>37.26</v>
      </c>
      <c r="H295" s="14">
        <f t="shared" si="35"/>
        <v>46.396152000000001</v>
      </c>
      <c r="I295" s="14">
        <f t="shared" si="36"/>
        <v>371.16921600000001</v>
      </c>
      <c r="J295" s="17">
        <f t="shared" si="37"/>
        <v>1.7896777565363787E-4</v>
      </c>
    </row>
    <row r="296" spans="1:10" ht="24" customHeight="1">
      <c r="A296" s="9" t="s">
        <v>820</v>
      </c>
      <c r="B296" s="9"/>
      <c r="C296" s="9"/>
      <c r="D296" s="9" t="s">
        <v>821</v>
      </c>
      <c r="E296" s="9"/>
      <c r="F296" s="10"/>
      <c r="G296" s="9"/>
      <c r="H296" s="15"/>
      <c r="I296" s="90">
        <f>SUM(I297:I301)</f>
        <v>4584.5026480000006</v>
      </c>
      <c r="J296" s="16">
        <f>SUM(J297:J301)</f>
        <v>2.2105234109468094E-3</v>
      </c>
    </row>
    <row r="297" spans="1:10" s="1" customFormat="1" ht="65.099999999999994" customHeight="1">
      <c r="A297" s="11" t="s">
        <v>822</v>
      </c>
      <c r="B297" s="12" t="s">
        <v>823</v>
      </c>
      <c r="C297" s="11" t="s">
        <v>44</v>
      </c>
      <c r="D297" s="11" t="s">
        <v>824</v>
      </c>
      <c r="E297" s="13" t="s">
        <v>46</v>
      </c>
      <c r="F297" s="14">
        <v>1</v>
      </c>
      <c r="G297" s="14">
        <v>273.70999999999998</v>
      </c>
      <c r="H297" s="14">
        <f t="shared" si="35"/>
        <v>340.82369199999999</v>
      </c>
      <c r="I297" s="14">
        <f t="shared" si="36"/>
        <v>340.82369199999999</v>
      </c>
      <c r="J297" s="17">
        <f>I297/$I$343</f>
        <v>1.6433598320637823E-4</v>
      </c>
    </row>
    <row r="298" spans="1:10" s="1" customFormat="1" ht="26.1" customHeight="1">
      <c r="A298" s="11" t="s">
        <v>825</v>
      </c>
      <c r="B298" s="12" t="s">
        <v>826</v>
      </c>
      <c r="C298" s="11" t="s">
        <v>44</v>
      </c>
      <c r="D298" s="11" t="s">
        <v>827</v>
      </c>
      <c r="E298" s="13" t="s">
        <v>46</v>
      </c>
      <c r="F298" s="14">
        <v>7</v>
      </c>
      <c r="G298" s="14">
        <v>212.44</v>
      </c>
      <c r="H298" s="14">
        <f t="shared" si="35"/>
        <v>264.53028800000004</v>
      </c>
      <c r="I298" s="14">
        <f t="shared" si="36"/>
        <v>1851.7120160000004</v>
      </c>
      <c r="J298" s="17">
        <f t="shared" ref="J298:J301" si="38">I298/$I$343</f>
        <v>8.9284554421300275E-4</v>
      </c>
    </row>
    <row r="299" spans="1:10" s="1" customFormat="1" ht="39" customHeight="1">
      <c r="A299" s="11" t="s">
        <v>828</v>
      </c>
      <c r="B299" s="12" t="s">
        <v>829</v>
      </c>
      <c r="C299" s="11" t="s">
        <v>44</v>
      </c>
      <c r="D299" s="11" t="s">
        <v>830</v>
      </c>
      <c r="E299" s="13" t="s">
        <v>46</v>
      </c>
      <c r="F299" s="14">
        <v>7</v>
      </c>
      <c r="G299" s="14">
        <v>227.39</v>
      </c>
      <c r="H299" s="14">
        <f t="shared" si="35"/>
        <v>283.146028</v>
      </c>
      <c r="I299" s="14">
        <f t="shared" si="36"/>
        <v>1982.0221959999999</v>
      </c>
      <c r="J299" s="17">
        <f t="shared" si="38"/>
        <v>9.5567759507905596E-4</v>
      </c>
    </row>
    <row r="300" spans="1:10" s="1" customFormat="1" ht="26.1" customHeight="1">
      <c r="A300" s="11" t="s">
        <v>831</v>
      </c>
      <c r="B300" s="12" t="s">
        <v>832</v>
      </c>
      <c r="C300" s="11" t="s">
        <v>44</v>
      </c>
      <c r="D300" s="11" t="s">
        <v>833</v>
      </c>
      <c r="E300" s="13" t="s">
        <v>46</v>
      </c>
      <c r="F300" s="14">
        <v>8</v>
      </c>
      <c r="G300" s="14">
        <v>22.97</v>
      </c>
      <c r="H300" s="14">
        <f t="shared" si="35"/>
        <v>28.602243999999999</v>
      </c>
      <c r="I300" s="14">
        <f t="shared" si="36"/>
        <v>228.81795199999999</v>
      </c>
      <c r="J300" s="17">
        <f t="shared" si="38"/>
        <v>1.10329839150941E-4</v>
      </c>
    </row>
    <row r="301" spans="1:10" s="1" customFormat="1" ht="24" customHeight="1">
      <c r="A301" s="11" t="s">
        <v>834</v>
      </c>
      <c r="B301" s="12" t="s">
        <v>835</v>
      </c>
      <c r="C301" s="11" t="s">
        <v>44</v>
      </c>
      <c r="D301" s="11" t="s">
        <v>836</v>
      </c>
      <c r="E301" s="13" t="s">
        <v>46</v>
      </c>
      <c r="F301" s="14">
        <v>7</v>
      </c>
      <c r="G301" s="14">
        <v>20.78</v>
      </c>
      <c r="H301" s="14">
        <f t="shared" si="35"/>
        <v>25.875256000000004</v>
      </c>
      <c r="I301" s="14">
        <f t="shared" si="36"/>
        <v>181.12679200000002</v>
      </c>
      <c r="J301" s="17">
        <f t="shared" si="38"/>
        <v>8.7334449297430777E-5</v>
      </c>
    </row>
    <row r="302" spans="1:10" ht="24" customHeight="1">
      <c r="A302" s="9" t="s">
        <v>837</v>
      </c>
      <c r="B302" s="9"/>
      <c r="C302" s="9"/>
      <c r="D302" s="9" t="s">
        <v>838</v>
      </c>
      <c r="E302" s="9"/>
      <c r="F302" s="10"/>
      <c r="G302" s="9"/>
      <c r="H302" s="15"/>
      <c r="I302" s="90">
        <f>SUM(I303:I307)</f>
        <v>10748.964864</v>
      </c>
      <c r="J302" s="16">
        <f>SUM(J303:J307)</f>
        <v>5.1828606720692805E-3</v>
      </c>
    </row>
    <row r="303" spans="1:10" s="1" customFormat="1" ht="39" customHeight="1">
      <c r="A303" s="11" t="s">
        <v>839</v>
      </c>
      <c r="B303" s="12" t="s">
        <v>840</v>
      </c>
      <c r="C303" s="11" t="s">
        <v>44</v>
      </c>
      <c r="D303" s="11" t="s">
        <v>841</v>
      </c>
      <c r="E303" s="13" t="s">
        <v>50</v>
      </c>
      <c r="F303" s="14">
        <v>50</v>
      </c>
      <c r="G303" s="14">
        <v>107.15</v>
      </c>
      <c r="H303" s="14">
        <f t="shared" si="35"/>
        <v>133.42318</v>
      </c>
      <c r="I303" s="14">
        <f t="shared" si="36"/>
        <v>6671.1589999999997</v>
      </c>
      <c r="J303" s="17">
        <f>I303/$I$343</f>
        <v>3.2166527712841012E-3</v>
      </c>
    </row>
    <row r="304" spans="1:10" s="1" customFormat="1" ht="24" customHeight="1">
      <c r="A304" s="11" t="s">
        <v>842</v>
      </c>
      <c r="B304" s="12" t="s">
        <v>843</v>
      </c>
      <c r="C304" s="11" t="s">
        <v>44</v>
      </c>
      <c r="D304" s="11" t="s">
        <v>844</v>
      </c>
      <c r="E304" s="13" t="s">
        <v>46</v>
      </c>
      <c r="F304" s="14">
        <v>1</v>
      </c>
      <c r="G304" s="14">
        <v>65.62</v>
      </c>
      <c r="H304" s="14">
        <f t="shared" si="35"/>
        <v>81.710024000000004</v>
      </c>
      <c r="I304" s="14">
        <f t="shared" si="36"/>
        <v>81.710024000000004</v>
      </c>
      <c r="J304" s="17">
        <f t="shared" ref="J304:J307" si="39">I304/$I$343</f>
        <v>3.9398367681131633E-5</v>
      </c>
    </row>
    <row r="305" spans="1:10" s="1" customFormat="1" ht="24" customHeight="1">
      <c r="A305" s="103" t="s">
        <v>845</v>
      </c>
      <c r="B305" s="104" t="s">
        <v>846</v>
      </c>
      <c r="C305" s="103" t="s">
        <v>22</v>
      </c>
      <c r="D305" s="103" t="s">
        <v>847</v>
      </c>
      <c r="E305" s="105" t="s">
        <v>46</v>
      </c>
      <c r="F305" s="106">
        <v>4</v>
      </c>
      <c r="G305" s="106">
        <v>146.75</v>
      </c>
      <c r="H305" s="106">
        <f t="shared" si="35"/>
        <v>182.73310000000001</v>
      </c>
      <c r="I305" s="106">
        <f t="shared" si="36"/>
        <v>730.93240000000003</v>
      </c>
      <c r="J305" s="17">
        <f t="shared" si="39"/>
        <v>3.5243587060079654E-4</v>
      </c>
    </row>
    <row r="306" spans="1:10" s="1" customFormat="1" ht="26.1" customHeight="1">
      <c r="A306" s="103" t="s">
        <v>848</v>
      </c>
      <c r="B306" s="104" t="s">
        <v>849</v>
      </c>
      <c r="C306" s="103" t="s">
        <v>22</v>
      </c>
      <c r="D306" s="103" t="s">
        <v>850</v>
      </c>
      <c r="E306" s="105" t="s">
        <v>46</v>
      </c>
      <c r="F306" s="106">
        <v>2</v>
      </c>
      <c r="G306" s="106">
        <v>96.08</v>
      </c>
      <c r="H306" s="106">
        <f t="shared" si="35"/>
        <v>119.63881600000001</v>
      </c>
      <c r="I306" s="106">
        <f t="shared" si="36"/>
        <v>239.27763200000001</v>
      </c>
      <c r="J306" s="17">
        <f t="shared" si="39"/>
        <v>1.1537321447129312E-4</v>
      </c>
    </row>
    <row r="307" spans="1:10" s="1" customFormat="1" ht="24" customHeight="1">
      <c r="A307" s="11" t="s">
        <v>851</v>
      </c>
      <c r="B307" s="12" t="s">
        <v>852</v>
      </c>
      <c r="C307" s="11" t="s">
        <v>44</v>
      </c>
      <c r="D307" s="11" t="s">
        <v>853</v>
      </c>
      <c r="E307" s="13" t="s">
        <v>46</v>
      </c>
      <c r="F307" s="14">
        <v>1</v>
      </c>
      <c r="G307" s="14">
        <v>2430.04</v>
      </c>
      <c r="H307" s="14">
        <f t="shared" si="35"/>
        <v>3025.885808</v>
      </c>
      <c r="I307" s="14">
        <f t="shared" si="36"/>
        <v>3025.885808</v>
      </c>
      <c r="J307" s="17">
        <f t="shared" si="39"/>
        <v>1.4590004480319583E-3</v>
      </c>
    </row>
    <row r="308" spans="1:10" ht="24" customHeight="1">
      <c r="A308" s="9" t="s">
        <v>854</v>
      </c>
      <c r="B308" s="9"/>
      <c r="C308" s="9"/>
      <c r="D308" s="9" t="s">
        <v>855</v>
      </c>
      <c r="E308" s="9"/>
      <c r="F308" s="10"/>
      <c r="G308" s="9"/>
      <c r="H308" s="15"/>
      <c r="I308" s="90">
        <f>SUM(I309:I313)</f>
        <v>1990.489556</v>
      </c>
      <c r="J308" s="16">
        <f>SUM(J309:J313)</f>
        <v>9.5976032748124583E-4</v>
      </c>
    </row>
    <row r="309" spans="1:10" s="1" customFormat="1" ht="39" customHeight="1">
      <c r="A309" s="11" t="s">
        <v>856</v>
      </c>
      <c r="B309" s="12" t="s">
        <v>857</v>
      </c>
      <c r="C309" s="11" t="s">
        <v>192</v>
      </c>
      <c r="D309" s="11" t="s">
        <v>858</v>
      </c>
      <c r="E309" s="13" t="s">
        <v>50</v>
      </c>
      <c r="F309" s="14">
        <v>12</v>
      </c>
      <c r="G309" s="14">
        <v>29.27</v>
      </c>
      <c r="H309" s="14">
        <f t="shared" si="35"/>
        <v>36.447004</v>
      </c>
      <c r="I309" s="14">
        <f t="shared" si="36"/>
        <v>437.36404800000003</v>
      </c>
      <c r="J309" s="17">
        <f>I309/$I$343</f>
        <v>2.1088513660958054E-4</v>
      </c>
    </row>
    <row r="310" spans="1:10" s="1" customFormat="1" ht="39" customHeight="1">
      <c r="A310" s="11" t="s">
        <v>859</v>
      </c>
      <c r="B310" s="12" t="s">
        <v>860</v>
      </c>
      <c r="C310" s="11" t="s">
        <v>44</v>
      </c>
      <c r="D310" s="11" t="s">
        <v>861</v>
      </c>
      <c r="E310" s="13" t="s">
        <v>50</v>
      </c>
      <c r="F310" s="14">
        <v>18</v>
      </c>
      <c r="G310" s="14">
        <v>33.19</v>
      </c>
      <c r="H310" s="14">
        <f t="shared" si="35"/>
        <v>41.328187999999997</v>
      </c>
      <c r="I310" s="14">
        <f t="shared" si="36"/>
        <v>743.90738399999998</v>
      </c>
      <c r="J310" s="17">
        <f t="shared" ref="J310:J313" si="40">I310/$I$343</f>
        <v>3.5869205760532852E-4</v>
      </c>
    </row>
    <row r="311" spans="1:10" s="1" customFormat="1" ht="24" customHeight="1">
      <c r="A311" s="11" t="s">
        <v>862</v>
      </c>
      <c r="B311" s="12" t="s">
        <v>863</v>
      </c>
      <c r="C311" s="11" t="s">
        <v>249</v>
      </c>
      <c r="D311" s="11" t="s">
        <v>864</v>
      </c>
      <c r="E311" s="13" t="s">
        <v>46</v>
      </c>
      <c r="F311" s="14">
        <v>1</v>
      </c>
      <c r="G311" s="14">
        <v>337.15</v>
      </c>
      <c r="H311" s="14">
        <f t="shared" si="35"/>
        <v>419.81918000000002</v>
      </c>
      <c r="I311" s="14">
        <f t="shared" si="36"/>
        <v>419.81918000000002</v>
      </c>
      <c r="J311" s="17">
        <f t="shared" si="40"/>
        <v>2.0242547491151373E-4</v>
      </c>
    </row>
    <row r="312" spans="1:10" s="1" customFormat="1" ht="24" customHeight="1">
      <c r="A312" s="11" t="s">
        <v>865</v>
      </c>
      <c r="B312" s="12" t="s">
        <v>866</v>
      </c>
      <c r="C312" s="11" t="s">
        <v>249</v>
      </c>
      <c r="D312" s="11" t="s">
        <v>867</v>
      </c>
      <c r="E312" s="13" t="s">
        <v>50</v>
      </c>
      <c r="F312" s="14">
        <v>8</v>
      </c>
      <c r="G312" s="14">
        <v>23.49</v>
      </c>
      <c r="H312" s="14">
        <f>G312*($H$3+1)</f>
        <v>29.249748</v>
      </c>
      <c r="I312" s="14">
        <f t="shared" si="36"/>
        <v>233.997984</v>
      </c>
      <c r="J312" s="17">
        <f t="shared" si="40"/>
        <v>1.1282751073816301E-4</v>
      </c>
    </row>
    <row r="313" spans="1:10" s="1" customFormat="1" ht="26.1" customHeight="1">
      <c r="A313" s="103" t="s">
        <v>868</v>
      </c>
      <c r="B313" s="104" t="s">
        <v>869</v>
      </c>
      <c r="C313" s="103" t="s">
        <v>22</v>
      </c>
      <c r="D313" s="103" t="s">
        <v>870</v>
      </c>
      <c r="E313" s="105" t="s">
        <v>50</v>
      </c>
      <c r="F313" s="106">
        <v>32</v>
      </c>
      <c r="G313" s="106">
        <v>3.9</v>
      </c>
      <c r="H313" s="106">
        <f>G313*($H$3+1)</f>
        <v>4.8562799999999999</v>
      </c>
      <c r="I313" s="106">
        <f t="shared" si="36"/>
        <v>155.40096</v>
      </c>
      <c r="J313" s="17">
        <f t="shared" si="40"/>
        <v>7.4930147616659974E-5</v>
      </c>
    </row>
    <row r="314" spans="1:10" ht="24" customHeight="1">
      <c r="A314" s="9" t="s">
        <v>871</v>
      </c>
      <c r="B314" s="9"/>
      <c r="C314" s="9"/>
      <c r="D314" s="9" t="s">
        <v>872</v>
      </c>
      <c r="E314" s="9"/>
      <c r="F314" s="10"/>
      <c r="G314" s="9"/>
      <c r="H314" s="15"/>
      <c r="I314" s="90">
        <f>SUM(I315:I316)</f>
        <v>6802.2623724000005</v>
      </c>
      <c r="J314" s="16">
        <f>SUM(J315:J316)</f>
        <v>3.2798672781119485E-3</v>
      </c>
    </row>
    <row r="315" spans="1:10" s="1" customFormat="1" ht="24" customHeight="1">
      <c r="A315" s="103" t="s">
        <v>873</v>
      </c>
      <c r="B315" s="104"/>
      <c r="C315" s="103" t="s">
        <v>307</v>
      </c>
      <c r="D315" s="103" t="s">
        <v>874</v>
      </c>
      <c r="E315" s="105" t="s">
        <v>54</v>
      </c>
      <c r="F315" s="106">
        <v>1.62</v>
      </c>
      <c r="G315" s="106">
        <v>2077.85</v>
      </c>
      <c r="H315" s="106">
        <f t="shared" si="35"/>
        <v>2587.3388199999999</v>
      </c>
      <c r="I315" s="106">
        <f t="shared" si="36"/>
        <v>4191.4888884000002</v>
      </c>
      <c r="J315" s="107">
        <f>I315/$I$343</f>
        <v>2.0210227860973451E-3</v>
      </c>
    </row>
    <row r="316" spans="1:10" s="1" customFormat="1" ht="28.95" customHeight="1">
      <c r="A316" s="103" t="s">
        <v>875</v>
      </c>
      <c r="B316" s="104"/>
      <c r="C316" s="103" t="s">
        <v>307</v>
      </c>
      <c r="D316" s="103" t="s">
        <v>876</v>
      </c>
      <c r="E316" s="105" t="s">
        <v>46</v>
      </c>
      <c r="F316" s="106">
        <v>1</v>
      </c>
      <c r="G316" s="106">
        <v>2096.67</v>
      </c>
      <c r="H316" s="106">
        <f t="shared" si="35"/>
        <v>2610.7734840000003</v>
      </c>
      <c r="I316" s="106">
        <f t="shared" si="36"/>
        <v>2610.7734840000003</v>
      </c>
      <c r="J316" s="107">
        <f>I316/$I$343</f>
        <v>1.2588444920146034E-3</v>
      </c>
    </row>
    <row r="317" spans="1:10" ht="24" customHeight="1">
      <c r="A317" s="9" t="s">
        <v>877</v>
      </c>
      <c r="B317" s="9"/>
      <c r="C317" s="9"/>
      <c r="D317" s="9" t="s">
        <v>878</v>
      </c>
      <c r="E317" s="9"/>
      <c r="F317" s="10"/>
      <c r="G317" s="9"/>
      <c r="H317" s="15"/>
      <c r="I317" s="90">
        <f>SUM(I318:I322)</f>
        <v>994.04316000000017</v>
      </c>
      <c r="J317" s="16">
        <f>SUM(J318:J322)</f>
        <v>4.7930077598060637E-4</v>
      </c>
    </row>
    <row r="318" spans="1:10" s="1" customFormat="1" ht="26.1" customHeight="1">
      <c r="A318" s="11" t="s">
        <v>879</v>
      </c>
      <c r="B318" s="12" t="s">
        <v>401</v>
      </c>
      <c r="C318" s="11" t="s">
        <v>44</v>
      </c>
      <c r="D318" s="11" t="s">
        <v>402</v>
      </c>
      <c r="E318" s="13" t="s">
        <v>50</v>
      </c>
      <c r="F318" s="14">
        <v>15</v>
      </c>
      <c r="G318" s="14">
        <v>27.05</v>
      </c>
      <c r="H318" s="14">
        <f t="shared" si="35"/>
        <v>33.682660000000006</v>
      </c>
      <c r="I318" s="14">
        <f t="shared" si="36"/>
        <v>505.23990000000009</v>
      </c>
      <c r="J318" s="17">
        <f>I318/$I$343</f>
        <v>2.436130400277227E-4</v>
      </c>
    </row>
    <row r="319" spans="1:10" s="1" customFormat="1" ht="39" customHeight="1">
      <c r="A319" s="11" t="s">
        <v>880</v>
      </c>
      <c r="B319" s="12" t="s">
        <v>566</v>
      </c>
      <c r="C319" s="11" t="s">
        <v>44</v>
      </c>
      <c r="D319" s="11" t="s">
        <v>881</v>
      </c>
      <c r="E319" s="13" t="s">
        <v>46</v>
      </c>
      <c r="F319" s="14">
        <v>5</v>
      </c>
      <c r="G319" s="14">
        <v>17.72</v>
      </c>
      <c r="H319" s="14">
        <f t="shared" si="35"/>
        <v>22.064944000000001</v>
      </c>
      <c r="I319" s="14">
        <f t="shared" si="36"/>
        <v>110.32472</v>
      </c>
      <c r="J319" s="17">
        <f t="shared" ref="J319:J322" si="41">I319/$I$343</f>
        <v>5.3195601593237772E-5</v>
      </c>
    </row>
    <row r="320" spans="1:10" s="1" customFormat="1" ht="26.1" customHeight="1">
      <c r="A320" s="11" t="s">
        <v>882</v>
      </c>
      <c r="B320" s="12" t="s">
        <v>490</v>
      </c>
      <c r="C320" s="11" t="s">
        <v>44</v>
      </c>
      <c r="D320" s="11" t="s">
        <v>491</v>
      </c>
      <c r="E320" s="13" t="s">
        <v>50</v>
      </c>
      <c r="F320" s="14">
        <v>7</v>
      </c>
      <c r="G320" s="14">
        <v>8.5500000000000007</v>
      </c>
      <c r="H320" s="14">
        <f t="shared" si="35"/>
        <v>10.646460000000001</v>
      </c>
      <c r="I320" s="14">
        <f t="shared" si="36"/>
        <v>74.525220000000004</v>
      </c>
      <c r="J320" s="17">
        <f t="shared" si="41"/>
        <v>3.5934049157508812E-5</v>
      </c>
    </row>
    <row r="321" spans="1:10" s="1" customFormat="1" ht="24" customHeight="1">
      <c r="A321" s="11" t="s">
        <v>883</v>
      </c>
      <c r="B321" s="12" t="s">
        <v>884</v>
      </c>
      <c r="C321" s="11" t="s">
        <v>44</v>
      </c>
      <c r="D321" s="11" t="s">
        <v>885</v>
      </c>
      <c r="E321" s="13" t="s">
        <v>50</v>
      </c>
      <c r="F321" s="14">
        <v>10</v>
      </c>
      <c r="G321" s="14">
        <v>5.61</v>
      </c>
      <c r="H321" s="14">
        <f t="shared" si="35"/>
        <v>6.9855720000000012</v>
      </c>
      <c r="I321" s="14">
        <f t="shared" si="36"/>
        <v>69.855720000000019</v>
      </c>
      <c r="J321" s="17">
        <f t="shared" si="41"/>
        <v>3.368254231806591E-5</v>
      </c>
    </row>
    <row r="322" spans="1:10" s="1" customFormat="1" ht="24" customHeight="1">
      <c r="A322" s="11" t="s">
        <v>886</v>
      </c>
      <c r="B322" s="12" t="s">
        <v>887</v>
      </c>
      <c r="C322" s="11" t="s">
        <v>249</v>
      </c>
      <c r="D322" s="11" t="s">
        <v>888</v>
      </c>
      <c r="E322" s="13" t="s">
        <v>50</v>
      </c>
      <c r="F322" s="14">
        <v>40</v>
      </c>
      <c r="G322" s="14">
        <v>4.7</v>
      </c>
      <c r="H322" s="14">
        <f t="shared" si="35"/>
        <v>5.8524400000000005</v>
      </c>
      <c r="I322" s="14">
        <f t="shared" si="36"/>
        <v>234.09760000000003</v>
      </c>
      <c r="J322" s="17">
        <f t="shared" si="41"/>
        <v>1.1287554288407113E-4</v>
      </c>
    </row>
    <row r="323" spans="1:10" ht="24" customHeight="1">
      <c r="A323" s="9" t="s">
        <v>889</v>
      </c>
      <c r="B323" s="9"/>
      <c r="C323" s="9"/>
      <c r="D323" s="9" t="s">
        <v>890</v>
      </c>
      <c r="E323" s="9"/>
      <c r="F323" s="10"/>
      <c r="G323" s="9"/>
      <c r="H323" s="15"/>
      <c r="I323" s="90">
        <f>SUM(I324)</f>
        <v>5341.0891564800004</v>
      </c>
      <c r="J323" s="16">
        <f>SUM(J324)</f>
        <v>2.5753290000833221E-3</v>
      </c>
    </row>
    <row r="324" spans="1:10" ht="24" customHeight="1">
      <c r="A324" s="9" t="s">
        <v>891</v>
      </c>
      <c r="B324" s="9"/>
      <c r="C324" s="9"/>
      <c r="D324" s="9" t="s">
        <v>892</v>
      </c>
      <c r="E324" s="9"/>
      <c r="F324" s="10"/>
      <c r="G324" s="9"/>
      <c r="H324" s="15"/>
      <c r="I324" s="90">
        <f>SUM(I325:I332)</f>
        <v>5341.0891564800004</v>
      </c>
      <c r="J324" s="16">
        <f>SUM(J325:J332)</f>
        <v>2.5753290000833221E-3</v>
      </c>
    </row>
    <row r="325" spans="1:10" s="1" customFormat="1" ht="39" customHeight="1">
      <c r="A325" s="11" t="s">
        <v>893</v>
      </c>
      <c r="B325" s="12" t="s">
        <v>159</v>
      </c>
      <c r="C325" s="11" t="s">
        <v>44</v>
      </c>
      <c r="D325" s="11" t="s">
        <v>160</v>
      </c>
      <c r="E325" s="13" t="s">
        <v>54</v>
      </c>
      <c r="F325" s="14">
        <v>0.85</v>
      </c>
      <c r="G325" s="14">
        <v>93.88</v>
      </c>
      <c r="H325" s="14">
        <f t="shared" si="35"/>
        <v>116.899376</v>
      </c>
      <c r="I325" s="14">
        <f t="shared" si="36"/>
        <v>99.364469600000007</v>
      </c>
      <c r="J325" s="17">
        <f>I325/$I$343</f>
        <v>4.7910864739697383E-5</v>
      </c>
    </row>
    <row r="326" spans="1:10" s="1" customFormat="1" ht="39" customHeight="1">
      <c r="A326" s="11" t="s">
        <v>894</v>
      </c>
      <c r="B326" s="12" t="s">
        <v>895</v>
      </c>
      <c r="C326" s="11" t="s">
        <v>44</v>
      </c>
      <c r="D326" s="11" t="s">
        <v>896</v>
      </c>
      <c r="E326" s="13" t="s">
        <v>54</v>
      </c>
      <c r="F326" s="14">
        <v>4.7</v>
      </c>
      <c r="G326" s="14">
        <v>78.569999999999993</v>
      </c>
      <c r="H326" s="14">
        <f t="shared" si="35"/>
        <v>97.835363999999998</v>
      </c>
      <c r="I326" s="14">
        <f t="shared" si="36"/>
        <v>459.82621080000001</v>
      </c>
      <c r="J326" s="17">
        <f t="shared" ref="J326:J332" si="42">I326/$I$343</f>
        <v>2.217157851100367E-4</v>
      </c>
    </row>
    <row r="327" spans="1:10" s="1" customFormat="1" ht="39" customHeight="1">
      <c r="A327" s="11" t="s">
        <v>897</v>
      </c>
      <c r="B327" s="12" t="s">
        <v>898</v>
      </c>
      <c r="C327" s="11" t="s">
        <v>44</v>
      </c>
      <c r="D327" s="11" t="s">
        <v>899</v>
      </c>
      <c r="E327" s="13" t="s">
        <v>54</v>
      </c>
      <c r="F327" s="14">
        <v>10.25</v>
      </c>
      <c r="G327" s="14">
        <v>12.59</v>
      </c>
      <c r="H327" s="14">
        <f t="shared" si="35"/>
        <v>15.677068</v>
      </c>
      <c r="I327" s="14">
        <f t="shared" si="36"/>
        <v>160.68994699999999</v>
      </c>
      <c r="J327" s="17">
        <f t="shared" si="42"/>
        <v>7.7480354363468972E-5</v>
      </c>
    </row>
    <row r="328" spans="1:10" s="1" customFormat="1" ht="39" customHeight="1">
      <c r="A328" s="11" t="s">
        <v>900</v>
      </c>
      <c r="B328" s="12" t="s">
        <v>200</v>
      </c>
      <c r="C328" s="11" t="s">
        <v>44</v>
      </c>
      <c r="D328" s="11" t="s">
        <v>201</v>
      </c>
      <c r="E328" s="13" t="s">
        <v>54</v>
      </c>
      <c r="F328" s="14">
        <v>8.32</v>
      </c>
      <c r="G328" s="14">
        <v>31.63</v>
      </c>
      <c r="H328" s="14">
        <f t="shared" si="35"/>
        <v>39.385676000000004</v>
      </c>
      <c r="I328" s="14">
        <f t="shared" si="36"/>
        <v>327.68882432000004</v>
      </c>
      <c r="J328" s="17">
        <f t="shared" si="42"/>
        <v>1.5800270460766369E-4</v>
      </c>
    </row>
    <row r="329" spans="1:10" s="1" customFormat="1" ht="39" customHeight="1">
      <c r="A329" s="11" t="s">
        <v>901</v>
      </c>
      <c r="B329" s="12" t="s">
        <v>206</v>
      </c>
      <c r="C329" s="11" t="s">
        <v>44</v>
      </c>
      <c r="D329" s="11" t="s">
        <v>207</v>
      </c>
      <c r="E329" s="13" t="s">
        <v>54</v>
      </c>
      <c r="F329" s="14">
        <v>4.7</v>
      </c>
      <c r="G329" s="14">
        <v>14.14</v>
      </c>
      <c r="H329" s="14">
        <f t="shared" si="35"/>
        <v>17.607128000000003</v>
      </c>
      <c r="I329" s="14">
        <f t="shared" si="36"/>
        <v>82.753501600000021</v>
      </c>
      <c r="J329" s="17">
        <f t="shared" si="42"/>
        <v>3.9901504409519154E-5</v>
      </c>
    </row>
    <row r="330" spans="1:10" s="1" customFormat="1" ht="59.4" customHeight="1">
      <c r="A330" s="11" t="s">
        <v>902</v>
      </c>
      <c r="B330" s="12" t="s">
        <v>903</v>
      </c>
      <c r="C330" s="11" t="s">
        <v>44</v>
      </c>
      <c r="D330" s="11" t="s">
        <v>904</v>
      </c>
      <c r="E330" s="13" t="s">
        <v>54</v>
      </c>
      <c r="F330" s="14">
        <v>8.32</v>
      </c>
      <c r="G330" s="14">
        <v>126.89</v>
      </c>
      <c r="H330" s="14">
        <f t="shared" si="35"/>
        <v>158.00342800000001</v>
      </c>
      <c r="I330" s="14">
        <f t="shared" si="36"/>
        <v>1314.5885209600001</v>
      </c>
      <c r="J330" s="17">
        <f t="shared" si="42"/>
        <v>6.33859095405199E-4</v>
      </c>
    </row>
    <row r="331" spans="1:10" s="1" customFormat="1" ht="55.8" customHeight="1">
      <c r="A331" s="11" t="s">
        <v>905</v>
      </c>
      <c r="B331" s="12" t="s">
        <v>906</v>
      </c>
      <c r="C331" s="11" t="s">
        <v>44</v>
      </c>
      <c r="D331" s="110" t="s">
        <v>907</v>
      </c>
      <c r="E331" s="13" t="s">
        <v>54</v>
      </c>
      <c r="F331" s="14">
        <v>2.15</v>
      </c>
      <c r="G331" s="14">
        <v>241.49</v>
      </c>
      <c r="H331" s="14">
        <f t="shared" si="35"/>
        <v>300.70334800000001</v>
      </c>
      <c r="I331" s="14">
        <f t="shared" si="36"/>
        <v>646.51219819999994</v>
      </c>
      <c r="J331" s="17">
        <f t="shared" si="42"/>
        <v>3.1173072835005223E-4</v>
      </c>
    </row>
    <row r="332" spans="1:10" s="1" customFormat="1" ht="24" customHeight="1">
      <c r="A332" s="103" t="s">
        <v>908</v>
      </c>
      <c r="B332" s="104" t="s">
        <v>987</v>
      </c>
      <c r="C332" s="103" t="s">
        <v>307</v>
      </c>
      <c r="D332" s="103" t="s">
        <v>909</v>
      </c>
      <c r="E332" s="105" t="s">
        <v>46</v>
      </c>
      <c r="F332" s="106">
        <v>1</v>
      </c>
      <c r="G332" s="106">
        <v>1806.67</v>
      </c>
      <c r="H332" s="106">
        <f t="shared" si="35"/>
        <v>2249.6654840000001</v>
      </c>
      <c r="I332" s="106">
        <f t="shared" si="36"/>
        <v>2249.6654840000001</v>
      </c>
      <c r="J332" s="17">
        <f t="shared" si="42"/>
        <v>1.0847279630976851E-3</v>
      </c>
    </row>
    <row r="333" spans="1:10" ht="24" customHeight="1">
      <c r="A333" s="9" t="s">
        <v>910</v>
      </c>
      <c r="B333" s="9"/>
      <c r="C333" s="9"/>
      <c r="D333" s="9" t="s">
        <v>911</v>
      </c>
      <c r="E333" s="9"/>
      <c r="F333" s="10"/>
      <c r="G333" s="9"/>
      <c r="H333" s="15"/>
      <c r="I333" s="90">
        <f>I334</f>
        <v>21395.694076240005</v>
      </c>
      <c r="J333" s="16">
        <f>J334</f>
        <v>1.0316426072873428E-2</v>
      </c>
    </row>
    <row r="334" spans="1:10" ht="24" customHeight="1">
      <c r="A334" s="9" t="s">
        <v>912</v>
      </c>
      <c r="B334" s="9"/>
      <c r="C334" s="9"/>
      <c r="D334" s="9" t="s">
        <v>913</v>
      </c>
      <c r="E334" s="9"/>
      <c r="F334" s="10"/>
      <c r="G334" s="9"/>
      <c r="H334" s="15"/>
      <c r="I334" s="90">
        <f>SUM(I335:I340)</f>
        <v>21395.694076240005</v>
      </c>
      <c r="J334" s="16">
        <f>SUM(J335:J340)</f>
        <v>1.0316426072873428E-2</v>
      </c>
    </row>
    <row r="335" spans="1:10" s="1" customFormat="1" ht="39" customHeight="1">
      <c r="A335" s="11" t="s">
        <v>914</v>
      </c>
      <c r="B335" s="12" t="s">
        <v>915</v>
      </c>
      <c r="C335" s="11" t="s">
        <v>44</v>
      </c>
      <c r="D335" s="11" t="s">
        <v>916</v>
      </c>
      <c r="E335" s="13" t="s">
        <v>46</v>
      </c>
      <c r="F335" s="14">
        <v>11</v>
      </c>
      <c r="G335" s="14">
        <v>239.43</v>
      </c>
      <c r="H335" s="14">
        <f t="shared" ref="H335:H340" si="43">G335*($H$3+1)</f>
        <v>298.13823600000001</v>
      </c>
      <c r="I335" s="14">
        <f t="shared" ref="I335:I340" si="44">H335*F335</f>
        <v>3279.5205960000003</v>
      </c>
      <c r="J335" s="17">
        <f>I335/$I$343</f>
        <v>1.5812962955322589E-3</v>
      </c>
    </row>
    <row r="336" spans="1:10" s="1" customFormat="1" ht="78" customHeight="1">
      <c r="A336" s="11" t="s">
        <v>917</v>
      </c>
      <c r="B336" s="12" t="s">
        <v>918</v>
      </c>
      <c r="C336" s="11" t="s">
        <v>44</v>
      </c>
      <c r="D336" s="11" t="s">
        <v>919</v>
      </c>
      <c r="E336" s="13" t="s">
        <v>46</v>
      </c>
      <c r="F336" s="14">
        <v>3</v>
      </c>
      <c r="G336" s="14">
        <v>229.95</v>
      </c>
      <c r="H336" s="14">
        <f t="shared" si="43"/>
        <v>286.33373999999998</v>
      </c>
      <c r="I336" s="14">
        <f t="shared" si="44"/>
        <v>859.00121999999988</v>
      </c>
      <c r="J336" s="17">
        <f t="shared" ref="J336:J340" si="45">I336/$I$343</f>
        <v>4.141871981839173E-4</v>
      </c>
    </row>
    <row r="337" spans="1:12" s="1" customFormat="1" ht="26.1" customHeight="1">
      <c r="A337" s="11" t="s">
        <v>920</v>
      </c>
      <c r="B337" s="12" t="s">
        <v>921</v>
      </c>
      <c r="C337" s="11" t="s">
        <v>44</v>
      </c>
      <c r="D337" s="11" t="s">
        <v>922</v>
      </c>
      <c r="E337" s="13" t="s">
        <v>54</v>
      </c>
      <c r="F337" s="14">
        <v>92.68</v>
      </c>
      <c r="G337" s="14">
        <v>29.23</v>
      </c>
      <c r="H337" s="14">
        <f t="shared" si="43"/>
        <v>36.397196000000001</v>
      </c>
      <c r="I337" s="14">
        <f t="shared" si="44"/>
        <v>3373.2921252800002</v>
      </c>
      <c r="J337" s="17">
        <f t="shared" si="45"/>
        <v>1.626510395439945E-3</v>
      </c>
    </row>
    <row r="338" spans="1:12" s="1" customFormat="1" ht="68.400000000000006" customHeight="1">
      <c r="A338" s="11" t="s">
        <v>923</v>
      </c>
      <c r="B338" s="12" t="s">
        <v>924</v>
      </c>
      <c r="C338" s="11" t="s">
        <v>143</v>
      </c>
      <c r="D338" s="29" t="s">
        <v>983</v>
      </c>
      <c r="E338" s="13" t="s">
        <v>50</v>
      </c>
      <c r="F338" s="14">
        <v>3.55</v>
      </c>
      <c r="G338" s="14">
        <v>1937.04</v>
      </c>
      <c r="H338" s="14">
        <f t="shared" si="43"/>
        <v>2412.0022080000003</v>
      </c>
      <c r="I338" s="14">
        <f t="shared" si="44"/>
        <v>8562.6078384000011</v>
      </c>
      <c r="J338" s="17">
        <f t="shared" si="45"/>
        <v>4.1286583384998517E-3</v>
      </c>
    </row>
    <row r="339" spans="1:12" s="1" customFormat="1" ht="24" customHeight="1">
      <c r="A339" s="11" t="s">
        <v>925</v>
      </c>
      <c r="B339" s="12" t="s">
        <v>926</v>
      </c>
      <c r="C339" s="11" t="s">
        <v>44</v>
      </c>
      <c r="D339" s="11" t="s">
        <v>927</v>
      </c>
      <c r="E339" s="13" t="s">
        <v>54</v>
      </c>
      <c r="F339" s="14">
        <v>410.18</v>
      </c>
      <c r="G339" s="14">
        <v>6.46</v>
      </c>
      <c r="H339" s="14">
        <f t="shared" si="43"/>
        <v>8.0439920000000011</v>
      </c>
      <c r="I339" s="14">
        <f t="shared" si="44"/>
        <v>3299.4846385600003</v>
      </c>
      <c r="J339" s="17">
        <f t="shared" si="45"/>
        <v>1.5909224178937043E-3</v>
      </c>
    </row>
    <row r="340" spans="1:12" s="1" customFormat="1" ht="26.1" customHeight="1">
      <c r="A340" s="11" t="s">
        <v>928</v>
      </c>
      <c r="B340" s="12" t="s">
        <v>929</v>
      </c>
      <c r="C340" s="11" t="s">
        <v>44</v>
      </c>
      <c r="D340" s="11" t="s">
        <v>930</v>
      </c>
      <c r="E340" s="13" t="s">
        <v>77</v>
      </c>
      <c r="F340" s="14">
        <v>32.473300000000002</v>
      </c>
      <c r="G340" s="14">
        <v>50</v>
      </c>
      <c r="H340" s="14">
        <f t="shared" si="43"/>
        <v>62.260000000000005</v>
      </c>
      <c r="I340" s="14">
        <f t="shared" si="44"/>
        <v>2021.7876580000002</v>
      </c>
      <c r="J340" s="17">
        <f t="shared" si="45"/>
        <v>9.748514273237519E-4</v>
      </c>
    </row>
    <row r="341" spans="1:12" ht="24" customHeight="1">
      <c r="A341" s="9" t="s">
        <v>931</v>
      </c>
      <c r="B341" s="9"/>
      <c r="C341" s="9"/>
      <c r="D341" s="9" t="s">
        <v>932</v>
      </c>
      <c r="E341" s="9"/>
      <c r="F341" s="10"/>
      <c r="G341" s="9"/>
      <c r="H341" s="9"/>
      <c r="I341" s="93">
        <f>I342</f>
        <v>117393.07919999999</v>
      </c>
      <c r="J341" s="16">
        <f>J342</f>
        <v>5.6603773577912617E-2</v>
      </c>
    </row>
    <row r="342" spans="1:12" s="1" customFormat="1" ht="26.1" customHeight="1">
      <c r="A342" s="100" t="s">
        <v>933</v>
      </c>
      <c r="B342" s="18"/>
      <c r="C342" s="18"/>
      <c r="D342" s="11" t="s">
        <v>934</v>
      </c>
      <c r="E342" s="13" t="s">
        <v>46</v>
      </c>
      <c r="F342" s="19">
        <v>1</v>
      </c>
      <c r="G342" s="19">
        <v>1956551.32</v>
      </c>
      <c r="H342" s="19"/>
      <c r="I342" s="19">
        <f>G342*0.06</f>
        <v>117393.07919999999</v>
      </c>
      <c r="J342" s="25">
        <f>I342/$I$343</f>
        <v>5.6603773577912617E-2</v>
      </c>
      <c r="K342" s="26"/>
    </row>
    <row r="343" spans="1:12" s="1" customFormat="1" ht="26.1" customHeight="1">
      <c r="A343" s="100"/>
      <c r="B343" s="18"/>
      <c r="C343" s="18"/>
      <c r="D343" s="94" t="s">
        <v>935</v>
      </c>
      <c r="E343" s="95"/>
      <c r="F343" s="96"/>
      <c r="G343" s="96"/>
      <c r="H343" s="96"/>
      <c r="I343" s="96">
        <f>I8+I15+I24+I47+I53+I56+I63+I92+I118+I194+I217+I296+I302+I308+I314+I317+I323+I333+I341</f>
        <v>2073944.3994562228</v>
      </c>
      <c r="J343" s="99">
        <f>J8+J15+J24+J47+J53+J56+J63+J92+J118+J194+J217+J296+J302+J308+J314+J317+J323+J333+J341</f>
        <v>1.0000000000000002</v>
      </c>
      <c r="K343" s="26"/>
    </row>
    <row r="344" spans="1:12">
      <c r="A344" s="120"/>
      <c r="B344" s="120"/>
      <c r="C344" s="120"/>
      <c r="D344" s="97"/>
      <c r="E344" s="98"/>
      <c r="F344" s="121"/>
      <c r="G344" s="122"/>
      <c r="H344" s="123"/>
      <c r="I344" s="122"/>
      <c r="J344" s="122"/>
    </row>
    <row r="345" spans="1:12">
      <c r="A345" s="120"/>
      <c r="B345" s="120"/>
      <c r="C345" s="120"/>
      <c r="D345" s="21"/>
      <c r="E345" s="20"/>
      <c r="F345" s="124"/>
      <c r="G345" s="120"/>
      <c r="H345" s="125"/>
      <c r="I345" s="120"/>
      <c r="J345" s="120"/>
    </row>
    <row r="346" spans="1:12">
      <c r="A346" s="120"/>
      <c r="B346" s="120"/>
      <c r="C346" s="120"/>
      <c r="D346" s="21"/>
      <c r="E346" s="20"/>
      <c r="F346" s="124"/>
      <c r="G346" s="120"/>
      <c r="H346" s="125"/>
      <c r="I346" s="120"/>
      <c r="J346" s="120"/>
    </row>
    <row r="347" spans="1:12" ht="60" customHeight="1">
      <c r="A347" s="28"/>
      <c r="B347" s="22"/>
      <c r="C347" s="22"/>
      <c r="D347" s="23"/>
      <c r="E347" s="23"/>
      <c r="F347" s="24"/>
      <c r="G347" s="23"/>
      <c r="H347" s="22"/>
      <c r="I347" s="22"/>
      <c r="J347" s="22"/>
      <c r="L347" s="2"/>
    </row>
    <row r="348" spans="1:12" ht="51.75" customHeight="1">
      <c r="A348" s="115" t="s">
        <v>989</v>
      </c>
      <c r="B348" s="116"/>
      <c r="C348" s="116"/>
      <c r="D348" s="116"/>
      <c r="E348" s="116"/>
      <c r="F348" s="116"/>
      <c r="G348" s="116"/>
      <c r="H348" s="116"/>
      <c r="I348" s="116"/>
      <c r="J348" s="116"/>
    </row>
    <row r="349" spans="1:12" ht="45" customHeight="1">
      <c r="A349" s="28"/>
      <c r="B349" s="22"/>
      <c r="C349" s="22"/>
      <c r="D349" s="23"/>
      <c r="E349" s="23"/>
      <c r="F349" s="24"/>
      <c r="G349" s="23"/>
      <c r="H349" s="22"/>
      <c r="I349" s="22"/>
      <c r="J349" s="22"/>
    </row>
    <row r="350" spans="1:12">
      <c r="A350" s="115" t="s">
        <v>990</v>
      </c>
      <c r="B350" s="116"/>
      <c r="C350" s="116"/>
      <c r="D350" s="116"/>
      <c r="E350" s="116"/>
      <c r="F350" s="116"/>
      <c r="G350" s="116"/>
      <c r="H350" s="116"/>
      <c r="I350" s="116"/>
      <c r="J350" s="116"/>
    </row>
    <row r="356" spans="5:7">
      <c r="E356" s="27" t="s">
        <v>936</v>
      </c>
    </row>
    <row r="357" spans="5:7">
      <c r="G357" s="19"/>
    </row>
    <row r="359" spans="5:7">
      <c r="G359" s="111"/>
    </row>
  </sheetData>
  <autoFilter ref="A7:J343" xr:uid="{00000000-0009-0000-0000-000000000000}"/>
  <mergeCells count="21">
    <mergeCell ref="A1:C5"/>
    <mergeCell ref="E3:G5"/>
    <mergeCell ref="A346:C346"/>
    <mergeCell ref="F346:G346"/>
    <mergeCell ref="H346:J346"/>
    <mergeCell ref="D1:J1"/>
    <mergeCell ref="E2:G2"/>
    <mergeCell ref="I2:J2"/>
    <mergeCell ref="I4:J4"/>
    <mergeCell ref="I5:J5"/>
    <mergeCell ref="H3:H5"/>
    <mergeCell ref="I3:J3"/>
    <mergeCell ref="A348:J348"/>
    <mergeCell ref="A350:J350"/>
    <mergeCell ref="A6:J6"/>
    <mergeCell ref="A344:C344"/>
    <mergeCell ref="F344:G344"/>
    <mergeCell ref="H344:J344"/>
    <mergeCell ref="A345:C345"/>
    <mergeCell ref="F345:G345"/>
    <mergeCell ref="H345:J345"/>
  </mergeCells>
  <phoneticPr fontId="13" type="noConversion"/>
  <pageMargins left="0.511811023622047" right="0.511811023622047" top="0.98425196850393704" bottom="0.98425196850393704" header="0.511811023622047" footer="0.511811023622047"/>
  <pageSetup paperSize="9" scale="49" fitToHeight="0" orientation="portrait" r:id="rId1"/>
  <headerFooter>
    <oddFooter>&amp;CPágina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93E5C-D98E-41E8-B63E-E0F816BDF749}">
  <sheetPr>
    <pageSetUpPr fitToPage="1"/>
  </sheetPr>
  <dimension ref="A1:M56"/>
  <sheetViews>
    <sheetView tabSelected="1" workbookViewId="0">
      <selection activeCell="A5" sqref="A5:K5"/>
    </sheetView>
  </sheetViews>
  <sheetFormatPr defaultColWidth="9" defaultRowHeight="13.8"/>
  <cols>
    <col min="1" max="1" width="10.59765625" style="89" customWidth="1"/>
    <col min="2" max="2" width="9.09765625" style="35" customWidth="1"/>
    <col min="3" max="3" width="59.5" style="35" customWidth="1"/>
    <col min="4" max="4" width="12.5" style="36" customWidth="1"/>
    <col min="5" max="5" width="13.69921875" style="36" customWidth="1"/>
    <col min="6" max="11" width="13.69921875" style="35" customWidth="1"/>
    <col min="12" max="16384" width="9" style="35"/>
  </cols>
  <sheetData>
    <row r="1" spans="1:11" ht="10.8" customHeight="1" thickBot="1">
      <c r="A1" s="41"/>
      <c r="B1" s="42"/>
      <c r="C1" s="42"/>
      <c r="D1" s="43"/>
      <c r="E1" s="43"/>
      <c r="F1" s="43"/>
      <c r="G1" s="43"/>
      <c r="H1" s="43"/>
      <c r="I1" s="42"/>
      <c r="J1" s="42"/>
      <c r="K1" s="44"/>
    </row>
    <row r="2" spans="1:11" ht="1.8" hidden="1" customHeight="1">
      <c r="A2" s="40"/>
      <c r="F2" s="36"/>
      <c r="G2" s="36"/>
      <c r="H2" s="36"/>
      <c r="K2" s="37"/>
    </row>
    <row r="3" spans="1:11" ht="7.8" hidden="1" customHeight="1">
      <c r="A3" s="161"/>
      <c r="B3" s="162"/>
      <c r="C3" s="162"/>
      <c r="D3" s="162"/>
      <c r="E3" s="162"/>
      <c r="F3" s="162"/>
      <c r="G3" s="162"/>
      <c r="H3" s="162"/>
      <c r="I3" s="162"/>
      <c r="J3" s="162"/>
      <c r="K3" s="163"/>
    </row>
    <row r="4" spans="1:11" ht="42.6" hidden="1" customHeight="1">
      <c r="A4" s="40"/>
      <c r="K4" s="37"/>
    </row>
    <row r="5" spans="1:11" ht="69.599999999999994" customHeight="1" thickBot="1">
      <c r="A5" s="164" t="s">
        <v>939</v>
      </c>
      <c r="B5" s="165"/>
      <c r="C5" s="165"/>
      <c r="D5" s="165"/>
      <c r="E5" s="165"/>
      <c r="F5" s="165"/>
      <c r="G5" s="165"/>
      <c r="H5" s="165"/>
      <c r="I5" s="165"/>
      <c r="J5" s="165"/>
      <c r="K5" s="166"/>
    </row>
    <row r="6" spans="1:11" ht="18" customHeight="1">
      <c r="A6" s="167" t="s">
        <v>998</v>
      </c>
      <c r="B6" s="168"/>
      <c r="C6" s="169"/>
      <c r="D6" s="170" t="s">
        <v>999</v>
      </c>
      <c r="E6" s="168"/>
      <c r="F6" s="168"/>
      <c r="G6" s="168"/>
      <c r="H6" s="169"/>
      <c r="I6" s="171" t="s">
        <v>996</v>
      </c>
      <c r="J6" s="172"/>
      <c r="K6" s="173"/>
    </row>
    <row r="7" spans="1:11" ht="18.600000000000001" customHeight="1" thickBot="1">
      <c r="A7" s="155" t="s">
        <v>975</v>
      </c>
      <c r="B7" s="156"/>
      <c r="C7" s="157"/>
      <c r="D7" s="158" t="s">
        <v>995</v>
      </c>
      <c r="E7" s="156"/>
      <c r="F7" s="156"/>
      <c r="G7" s="156"/>
      <c r="H7" s="156"/>
      <c r="I7" s="159" t="s">
        <v>997</v>
      </c>
      <c r="J7" s="156"/>
      <c r="K7" s="160"/>
    </row>
    <row r="8" spans="1:11" ht="26.4">
      <c r="A8" s="31" t="s">
        <v>940</v>
      </c>
      <c r="B8" s="32" t="s">
        <v>941</v>
      </c>
      <c r="C8" s="32" t="s">
        <v>942</v>
      </c>
      <c r="D8" s="33" t="s">
        <v>943</v>
      </c>
      <c r="E8" s="33" t="s">
        <v>944</v>
      </c>
      <c r="F8" s="32" t="s">
        <v>945</v>
      </c>
      <c r="G8" s="32" t="s">
        <v>946</v>
      </c>
      <c r="H8" s="32" t="s">
        <v>947</v>
      </c>
      <c r="I8" s="32" t="s">
        <v>948</v>
      </c>
      <c r="J8" s="32" t="s">
        <v>949</v>
      </c>
      <c r="K8" s="34" t="s">
        <v>950</v>
      </c>
    </row>
    <row r="9" spans="1:11" ht="14.25" customHeight="1">
      <c r="A9" s="174" t="str">
        <f>'Orçamento Sintético'!A8</f>
        <v xml:space="preserve"> 1 </v>
      </c>
      <c r="B9" s="176"/>
      <c r="C9" s="176" t="str">
        <f>'Orçamento Sintético'!D8</f>
        <v>PROJETOS COMPLEMENTARES</v>
      </c>
      <c r="D9" s="45" t="s">
        <v>951</v>
      </c>
      <c r="E9" s="46">
        <f>'Orçamento Sintético'!J8</f>
        <v>8.7066850204540192E-3</v>
      </c>
      <c r="F9" s="46">
        <v>1</v>
      </c>
      <c r="G9" s="46">
        <v>0</v>
      </c>
      <c r="H9" s="46">
        <v>0</v>
      </c>
      <c r="I9" s="47">
        <v>0</v>
      </c>
      <c r="J9" s="48">
        <v>0</v>
      </c>
      <c r="K9" s="49">
        <v>0</v>
      </c>
    </row>
    <row r="10" spans="1:11" ht="14.25" customHeight="1">
      <c r="A10" s="175"/>
      <c r="B10" s="177"/>
      <c r="C10" s="177"/>
      <c r="D10" s="50" t="s">
        <v>952</v>
      </c>
      <c r="E10" s="51">
        <f>'Orçamento Sintético'!I8</f>
        <v>18057.180636000005</v>
      </c>
      <c r="F10" s="51">
        <f>E10*F9</f>
        <v>18057.180636000005</v>
      </c>
      <c r="G10" s="51">
        <f t="shared" ref="G10:K10" si="0">F10*G9</f>
        <v>0</v>
      </c>
      <c r="H10" s="51">
        <f t="shared" si="0"/>
        <v>0</v>
      </c>
      <c r="I10" s="51">
        <f t="shared" si="0"/>
        <v>0</v>
      </c>
      <c r="J10" s="51">
        <f t="shared" si="0"/>
        <v>0</v>
      </c>
      <c r="K10" s="51">
        <f t="shared" si="0"/>
        <v>0</v>
      </c>
    </row>
    <row r="11" spans="1:11" ht="14.25" customHeight="1">
      <c r="A11" s="178" t="str">
        <f>'Orçamento Sintético'!A15</f>
        <v xml:space="preserve"> 2 </v>
      </c>
      <c r="B11" s="179"/>
      <c r="C11" s="179" t="str">
        <f>'Orçamento Sintético'!D15</f>
        <v>MOBILIZAÇÃO - CANTEIRO DE OBRAS</v>
      </c>
      <c r="D11" s="52" t="s">
        <v>951</v>
      </c>
      <c r="E11" s="53">
        <f>'Orçamento Sintético'!J15</f>
        <v>1.793916297551415E-2</v>
      </c>
      <c r="F11" s="53">
        <v>0.9</v>
      </c>
      <c r="G11" s="53">
        <v>0</v>
      </c>
      <c r="H11" s="53">
        <v>0</v>
      </c>
      <c r="I11" s="54">
        <v>0</v>
      </c>
      <c r="J11" s="55">
        <v>0</v>
      </c>
      <c r="K11" s="56">
        <v>0.1</v>
      </c>
    </row>
    <row r="12" spans="1:11" ht="14.25" customHeight="1">
      <c r="A12" s="178"/>
      <c r="B12" s="179"/>
      <c r="C12" s="179"/>
      <c r="D12" s="52" t="s">
        <v>952</v>
      </c>
      <c r="E12" s="57">
        <f>'Orçamento Sintético'!I15</f>
        <v>37204.826584000002</v>
      </c>
      <c r="F12" s="57">
        <f t="shared" ref="F12:K12" si="1">F11*$E$12</f>
        <v>33484.343925600006</v>
      </c>
      <c r="G12" s="57">
        <f t="shared" si="1"/>
        <v>0</v>
      </c>
      <c r="H12" s="57">
        <f t="shared" si="1"/>
        <v>0</v>
      </c>
      <c r="I12" s="57">
        <f t="shared" si="1"/>
        <v>0</v>
      </c>
      <c r="J12" s="57">
        <f t="shared" si="1"/>
        <v>0</v>
      </c>
      <c r="K12" s="57">
        <f t="shared" si="1"/>
        <v>3720.4826584000002</v>
      </c>
    </row>
    <row r="13" spans="1:11" ht="14.25" customHeight="1">
      <c r="A13" s="174" t="str">
        <f>'Orçamento Sintético'!A24</f>
        <v xml:space="preserve"> 3 </v>
      </c>
      <c r="B13" s="177"/>
      <c r="C13" s="177" t="str">
        <f>'Orçamento Sintético'!D24</f>
        <v>FUNDAÇÃO E ESTRUTURA</v>
      </c>
      <c r="D13" s="50" t="s">
        <v>951</v>
      </c>
      <c r="E13" s="46">
        <f>'Orçamento Sintético'!J24</f>
        <v>0.21663508501627343</v>
      </c>
      <c r="F13" s="46">
        <v>0.3</v>
      </c>
      <c r="G13" s="46">
        <v>0.3</v>
      </c>
      <c r="H13" s="46">
        <v>0.4</v>
      </c>
      <c r="I13" s="47">
        <v>0</v>
      </c>
      <c r="J13" s="48">
        <v>0</v>
      </c>
      <c r="K13" s="49">
        <v>0</v>
      </c>
    </row>
    <row r="14" spans="1:11" ht="14.25" customHeight="1">
      <c r="A14" s="175"/>
      <c r="B14" s="177"/>
      <c r="C14" s="177"/>
      <c r="D14" s="50" t="s">
        <v>952</v>
      </c>
      <c r="E14" s="51">
        <f>'Orçamento Sintético'!I24</f>
        <v>449289.12129522301</v>
      </c>
      <c r="F14" s="51">
        <f t="shared" ref="F14:K14" si="2">F13*$E$14</f>
        <v>134786.7363885669</v>
      </c>
      <c r="G14" s="51">
        <f t="shared" si="2"/>
        <v>134786.7363885669</v>
      </c>
      <c r="H14" s="51">
        <f t="shared" si="2"/>
        <v>179715.64851808921</v>
      </c>
      <c r="I14" s="51">
        <f t="shared" si="2"/>
        <v>0</v>
      </c>
      <c r="J14" s="51">
        <f t="shared" si="2"/>
        <v>0</v>
      </c>
      <c r="K14" s="51">
        <f t="shared" si="2"/>
        <v>0</v>
      </c>
    </row>
    <row r="15" spans="1:11" ht="14.25" customHeight="1">
      <c r="A15" s="178" t="str">
        <f>'Orçamento Sintético'!A47</f>
        <v xml:space="preserve"> 4 </v>
      </c>
      <c r="B15" s="179"/>
      <c r="C15" s="179" t="str">
        <f>'Orçamento Sintético'!D47</f>
        <v>ALVENARIA - VEDAÇÃO</v>
      </c>
      <c r="D15" s="52" t="s">
        <v>951</v>
      </c>
      <c r="E15" s="53">
        <f>'Orçamento Sintético'!J47</f>
        <v>6.9476785869524715E-2</v>
      </c>
      <c r="F15" s="53">
        <v>0.2</v>
      </c>
      <c r="G15" s="53">
        <v>0.6</v>
      </c>
      <c r="H15" s="53">
        <v>0.15</v>
      </c>
      <c r="I15" s="54">
        <v>0</v>
      </c>
      <c r="J15" s="55">
        <v>0.05</v>
      </c>
      <c r="K15" s="56">
        <v>0</v>
      </c>
    </row>
    <row r="16" spans="1:11" s="60" customFormat="1" ht="12.75" customHeight="1">
      <c r="A16" s="178"/>
      <c r="B16" s="179"/>
      <c r="C16" s="179"/>
      <c r="D16" s="58" t="s">
        <v>952</v>
      </c>
      <c r="E16" s="59">
        <f>'Orçamento Sintético'!I47</f>
        <v>144090.99094632003</v>
      </c>
      <c r="F16" s="59">
        <f>F15*$E$16</f>
        <v>28818.198189264007</v>
      </c>
      <c r="G16" s="59">
        <f t="shared" ref="G16:K16" si="3">G15*$E$16</f>
        <v>86454.59456779201</v>
      </c>
      <c r="H16" s="59">
        <f t="shared" si="3"/>
        <v>21613.648641948002</v>
      </c>
      <c r="I16" s="59">
        <f t="shared" si="3"/>
        <v>0</v>
      </c>
      <c r="J16" s="59">
        <f t="shared" si="3"/>
        <v>7204.5495473160017</v>
      </c>
      <c r="K16" s="59">
        <f t="shared" si="3"/>
        <v>0</v>
      </c>
    </row>
    <row r="17" spans="1:11" ht="14.25" customHeight="1">
      <c r="A17" s="174" t="str">
        <f>'Orçamento Sintético'!A53</f>
        <v xml:space="preserve"> 5 </v>
      </c>
      <c r="B17" s="177"/>
      <c r="C17" s="177" t="str">
        <f>'Orçamento Sintético'!D53</f>
        <v>IMPERMEABILIZAÇÃO</v>
      </c>
      <c r="D17" s="50" t="s">
        <v>951</v>
      </c>
      <c r="E17" s="46">
        <f>'Orçamento Sintético'!J53</f>
        <v>7.5871278075948945E-3</v>
      </c>
      <c r="F17" s="46">
        <v>0.6</v>
      </c>
      <c r="G17" s="46">
        <v>0.2</v>
      </c>
      <c r="H17" s="46">
        <v>0.2</v>
      </c>
      <c r="I17" s="47">
        <v>0</v>
      </c>
      <c r="J17" s="48">
        <v>0</v>
      </c>
      <c r="K17" s="49">
        <v>0</v>
      </c>
    </row>
    <row r="18" spans="1:11" ht="14.25" customHeight="1">
      <c r="A18" s="175"/>
      <c r="B18" s="177"/>
      <c r="C18" s="177"/>
      <c r="D18" s="50" t="s">
        <v>952</v>
      </c>
      <c r="E18" s="51">
        <f>'Orçamento Sintético'!I53</f>
        <v>15735.28122452</v>
      </c>
      <c r="F18" s="51">
        <f>F17*$E$18</f>
        <v>9441.1687347120005</v>
      </c>
      <c r="G18" s="51">
        <f t="shared" ref="G18:K18" si="4">G17*$E$18</f>
        <v>3147.0562449040003</v>
      </c>
      <c r="H18" s="51">
        <f t="shared" si="4"/>
        <v>3147.0562449040003</v>
      </c>
      <c r="I18" s="51">
        <f t="shared" si="4"/>
        <v>0</v>
      </c>
      <c r="J18" s="51">
        <f t="shared" si="4"/>
        <v>0</v>
      </c>
      <c r="K18" s="51">
        <f t="shared" si="4"/>
        <v>0</v>
      </c>
    </row>
    <row r="19" spans="1:11" ht="14.25" customHeight="1">
      <c r="A19" s="178" t="str">
        <f>'Orçamento Sintético'!A56</f>
        <v xml:space="preserve"> 6 </v>
      </c>
      <c r="B19" s="179"/>
      <c r="C19" s="179" t="str">
        <f>'Orçamento Sintético'!D56</f>
        <v>COBERTURA</v>
      </c>
      <c r="D19" s="52" t="s">
        <v>951</v>
      </c>
      <c r="E19" s="53">
        <f>'Orçamento Sintético'!J56</f>
        <v>0.1402345847475257</v>
      </c>
      <c r="F19" s="53">
        <v>0</v>
      </c>
      <c r="G19" s="53">
        <v>0</v>
      </c>
      <c r="H19" s="53">
        <v>0</v>
      </c>
      <c r="I19" s="54">
        <v>0.8</v>
      </c>
      <c r="J19" s="55">
        <v>0</v>
      </c>
      <c r="K19" s="56">
        <v>0.2</v>
      </c>
    </row>
    <row r="20" spans="1:11" ht="14.25" customHeight="1">
      <c r="A20" s="178"/>
      <c r="B20" s="179"/>
      <c r="C20" s="179"/>
      <c r="D20" s="52" t="s">
        <v>952</v>
      </c>
      <c r="E20" s="57">
        <f>'Orçamento Sintético'!I56</f>
        <v>290838.73164719995</v>
      </c>
      <c r="F20" s="57">
        <f t="shared" ref="F20:K20" si="5">F19*$E$20</f>
        <v>0</v>
      </c>
      <c r="G20" s="57">
        <f t="shared" si="5"/>
        <v>0</v>
      </c>
      <c r="H20" s="57">
        <f t="shared" si="5"/>
        <v>0</v>
      </c>
      <c r="I20" s="57">
        <f t="shared" si="5"/>
        <v>232670.98531775997</v>
      </c>
      <c r="J20" s="57">
        <f t="shared" si="5"/>
        <v>0</v>
      </c>
      <c r="K20" s="57">
        <f t="shared" si="5"/>
        <v>58167.746329439993</v>
      </c>
    </row>
    <row r="21" spans="1:11" ht="14.25" customHeight="1">
      <c r="A21" s="174" t="str">
        <f>'Orçamento Sintético'!A63</f>
        <v xml:space="preserve"> 7 </v>
      </c>
      <c r="B21" s="177"/>
      <c r="C21" s="177" t="str">
        <f>'Orçamento Sintético'!D63</f>
        <v>REVESTIMENTOS- PISOS, PAREDES E TETOS</v>
      </c>
      <c r="D21" s="50" t="s">
        <v>951</v>
      </c>
      <c r="E21" s="46">
        <f>'Orçamento Sintético'!J63</f>
        <v>0.18950666609261532</v>
      </c>
      <c r="F21" s="46">
        <v>0</v>
      </c>
      <c r="G21" s="46">
        <v>0</v>
      </c>
      <c r="H21" s="46">
        <v>0.1</v>
      </c>
      <c r="I21" s="47">
        <v>0.4</v>
      </c>
      <c r="J21" s="48">
        <v>0.4</v>
      </c>
      <c r="K21" s="49">
        <v>0.1</v>
      </c>
    </row>
    <row r="22" spans="1:11" ht="14.25" customHeight="1">
      <c r="A22" s="175"/>
      <c r="B22" s="177"/>
      <c r="C22" s="177"/>
      <c r="D22" s="50" t="s">
        <v>952</v>
      </c>
      <c r="E22" s="51">
        <f>'Orçamento Sintético'!I63</f>
        <v>393026.28880240006</v>
      </c>
      <c r="F22" s="51">
        <f t="shared" ref="F22:K22" si="6">F21*$E$22</f>
        <v>0</v>
      </c>
      <c r="G22" s="51">
        <f t="shared" si="6"/>
        <v>0</v>
      </c>
      <c r="H22" s="51">
        <f t="shared" si="6"/>
        <v>39302.628880240009</v>
      </c>
      <c r="I22" s="51">
        <f t="shared" si="6"/>
        <v>157210.51552096003</v>
      </c>
      <c r="J22" s="51">
        <f t="shared" si="6"/>
        <v>157210.51552096003</v>
      </c>
      <c r="K22" s="51">
        <f t="shared" si="6"/>
        <v>39302.628880240009</v>
      </c>
    </row>
    <row r="23" spans="1:11" ht="14.25" customHeight="1">
      <c r="A23" s="178" t="str">
        <f>'Orçamento Sintético'!A92</f>
        <v xml:space="preserve"> 8 </v>
      </c>
      <c r="B23" s="179"/>
      <c r="C23" s="179" t="str">
        <f>'Orçamento Sintético'!D92</f>
        <v>ESQUADRIAS</v>
      </c>
      <c r="D23" s="52" t="s">
        <v>951</v>
      </c>
      <c r="E23" s="53">
        <f>'Orçamento Sintético'!J92</f>
        <v>7.4379223526187949E-2</v>
      </c>
      <c r="F23" s="53">
        <v>0</v>
      </c>
      <c r="G23" s="53">
        <v>0</v>
      </c>
      <c r="H23" s="53">
        <v>0</v>
      </c>
      <c r="I23" s="54">
        <v>0.1</v>
      </c>
      <c r="J23" s="55">
        <v>0.7</v>
      </c>
      <c r="K23" s="56">
        <v>0.2</v>
      </c>
    </row>
    <row r="24" spans="1:11" ht="14.25" customHeight="1">
      <c r="A24" s="178"/>
      <c r="B24" s="179"/>
      <c r="C24" s="179"/>
      <c r="D24" s="52" t="s">
        <v>952</v>
      </c>
      <c r="E24" s="57">
        <f>'Orçamento Sintético'!I92</f>
        <v>154258.37406803999</v>
      </c>
      <c r="F24" s="57">
        <f t="shared" ref="F24:K24" si="7">F23*$E$24</f>
        <v>0</v>
      </c>
      <c r="G24" s="57">
        <f t="shared" si="7"/>
        <v>0</v>
      </c>
      <c r="H24" s="57">
        <f t="shared" si="7"/>
        <v>0</v>
      </c>
      <c r="I24" s="57">
        <f t="shared" si="7"/>
        <v>15425.837406803999</v>
      </c>
      <c r="J24" s="57">
        <f t="shared" si="7"/>
        <v>107980.861847628</v>
      </c>
      <c r="K24" s="57">
        <f t="shared" si="7"/>
        <v>30851.674813607999</v>
      </c>
    </row>
    <row r="25" spans="1:11" ht="14.25" customHeight="1">
      <c r="A25" s="174" t="str">
        <f>'Orçamento Sintético'!A118</f>
        <v xml:space="preserve"> 9 </v>
      </c>
      <c r="B25" s="177"/>
      <c r="C25" s="177" t="str">
        <f>'Orçamento Sintético'!D118</f>
        <v>INSTALAÇÕES ELÉTRICAS</v>
      </c>
      <c r="D25" s="50" t="s">
        <v>951</v>
      </c>
      <c r="E25" s="46">
        <f>'Orçamento Sintético'!J118</f>
        <v>8.9469089002584296E-2</v>
      </c>
      <c r="F25" s="46">
        <v>0.05</v>
      </c>
      <c r="G25" s="46">
        <v>0.05</v>
      </c>
      <c r="H25" s="46">
        <v>0.05</v>
      </c>
      <c r="I25" s="47">
        <v>0.2</v>
      </c>
      <c r="J25" s="48">
        <v>0.35</v>
      </c>
      <c r="K25" s="49">
        <v>0.3</v>
      </c>
    </row>
    <row r="26" spans="1:11" ht="14.25" customHeight="1">
      <c r="A26" s="175"/>
      <c r="B26" s="177"/>
      <c r="C26" s="177"/>
      <c r="D26" s="50" t="s">
        <v>952</v>
      </c>
      <c r="E26" s="51">
        <f>'Orçamento Sintético'!I118</f>
        <v>185553.91606136001</v>
      </c>
      <c r="F26" s="51">
        <f t="shared" ref="F26:K26" si="8">F25*$E$26</f>
        <v>9277.6958030680016</v>
      </c>
      <c r="G26" s="51">
        <f t="shared" si="8"/>
        <v>9277.6958030680016</v>
      </c>
      <c r="H26" s="51">
        <f t="shared" si="8"/>
        <v>9277.6958030680016</v>
      </c>
      <c r="I26" s="51">
        <f t="shared" si="8"/>
        <v>37110.783212272006</v>
      </c>
      <c r="J26" s="51">
        <f t="shared" si="8"/>
        <v>64943.870621476002</v>
      </c>
      <c r="K26" s="51">
        <f t="shared" si="8"/>
        <v>55666.174818407999</v>
      </c>
    </row>
    <row r="27" spans="1:11" ht="14.25" customHeight="1">
      <c r="A27" s="178" t="str">
        <f>'Orçamento Sintético'!A194</f>
        <v xml:space="preserve"> 10 </v>
      </c>
      <c r="B27" s="179"/>
      <c r="C27" s="179" t="str">
        <f>'Orçamento Sintético'!D194</f>
        <v>SPDA</v>
      </c>
      <c r="D27" s="52" t="s">
        <v>951</v>
      </c>
      <c r="E27" s="53">
        <f>'Orçamento Sintético'!J194</f>
        <v>2.0703098318574926E-2</v>
      </c>
      <c r="F27" s="53">
        <v>0</v>
      </c>
      <c r="G27" s="53">
        <v>0.02</v>
      </c>
      <c r="H27" s="53">
        <v>0.02</v>
      </c>
      <c r="I27" s="54">
        <v>0.1</v>
      </c>
      <c r="J27" s="55">
        <v>0.66</v>
      </c>
      <c r="K27" s="56">
        <v>0.2</v>
      </c>
    </row>
    <row r="28" spans="1:11" ht="14.25" customHeight="1">
      <c r="A28" s="178"/>
      <c r="B28" s="179"/>
      <c r="C28" s="179"/>
      <c r="D28" s="52" t="s">
        <v>952</v>
      </c>
      <c r="E28" s="57">
        <f>'Orçamento Sintético'!I194</f>
        <v>42937.074809199999</v>
      </c>
      <c r="F28" s="57">
        <f t="shared" ref="F28:K28" si="9">F27*$E$28</f>
        <v>0</v>
      </c>
      <c r="G28" s="57">
        <f t="shared" si="9"/>
        <v>858.74149618399997</v>
      </c>
      <c r="H28" s="57">
        <f t="shared" si="9"/>
        <v>858.74149618399997</v>
      </c>
      <c r="I28" s="57">
        <f t="shared" si="9"/>
        <v>4293.7074809200003</v>
      </c>
      <c r="J28" s="57">
        <f t="shared" si="9"/>
        <v>28338.469374071999</v>
      </c>
      <c r="K28" s="57">
        <f t="shared" si="9"/>
        <v>8587.4149618400006</v>
      </c>
    </row>
    <row r="29" spans="1:11" ht="14.25" customHeight="1">
      <c r="A29" s="174" t="str">
        <f>'Orçamento Sintético'!A217</f>
        <v xml:space="preserve"> 11 </v>
      </c>
      <c r="B29" s="180"/>
      <c r="C29" s="177" t="str">
        <f>'Orçamento Sintético'!D217</f>
        <v>INSTALAÇÕES HIDROSSANITÁRIAS</v>
      </c>
      <c r="D29" s="50" t="s">
        <v>951</v>
      </c>
      <c r="E29" s="46">
        <f>'Orçamento Sintético'!J217</f>
        <v>8.3754650507691472E-2</v>
      </c>
      <c r="F29" s="46">
        <v>0.02</v>
      </c>
      <c r="G29" s="46">
        <v>0.02</v>
      </c>
      <c r="H29" s="46">
        <v>0.02</v>
      </c>
      <c r="I29" s="47">
        <v>0.24</v>
      </c>
      <c r="J29" s="48">
        <v>0.5</v>
      </c>
      <c r="K29" s="49">
        <v>0.2</v>
      </c>
    </row>
    <row r="30" spans="1:11" ht="14.25" customHeight="1">
      <c r="A30" s="175"/>
      <c r="B30" s="180"/>
      <c r="C30" s="177"/>
      <c r="D30" s="50" t="s">
        <v>952</v>
      </c>
      <c r="E30" s="51">
        <f>'Orçamento Sintético'!I217</f>
        <v>173702.48834884001</v>
      </c>
      <c r="F30" s="51">
        <f t="shared" ref="F30:K30" si="10">F29*$E$30</f>
        <v>3474.0497669768001</v>
      </c>
      <c r="G30" s="51">
        <f t="shared" si="10"/>
        <v>3474.0497669768001</v>
      </c>
      <c r="H30" s="51">
        <f t="shared" si="10"/>
        <v>3474.0497669768001</v>
      </c>
      <c r="I30" s="51">
        <f t="shared" si="10"/>
        <v>41688.597203721598</v>
      </c>
      <c r="J30" s="51">
        <f t="shared" si="10"/>
        <v>86851.244174420004</v>
      </c>
      <c r="K30" s="51">
        <f t="shared" si="10"/>
        <v>34740.497669768003</v>
      </c>
    </row>
    <row r="31" spans="1:11" ht="14.25" customHeight="1">
      <c r="A31" s="178" t="str">
        <f>'Orçamento Sintético'!A296</f>
        <v xml:space="preserve"> 12 </v>
      </c>
      <c r="B31" s="179"/>
      <c r="C31" s="179" t="str">
        <f>'Orçamento Sintético'!D296</f>
        <v>PCIP</v>
      </c>
      <c r="D31" s="52" t="s">
        <v>951</v>
      </c>
      <c r="E31" s="53">
        <f>'Orçamento Sintético'!J296</f>
        <v>2.2105234109468094E-3</v>
      </c>
      <c r="F31" s="53">
        <v>0.01</v>
      </c>
      <c r="G31" s="53">
        <v>0.01</v>
      </c>
      <c r="H31" s="53">
        <v>0.01</v>
      </c>
      <c r="I31" s="54">
        <v>0.05</v>
      </c>
      <c r="J31" s="55">
        <v>0.32</v>
      </c>
      <c r="K31" s="56">
        <v>0.6</v>
      </c>
    </row>
    <row r="32" spans="1:11" ht="14.25" customHeight="1">
      <c r="A32" s="178"/>
      <c r="B32" s="181"/>
      <c r="C32" s="181"/>
      <c r="D32" s="61" t="s">
        <v>952</v>
      </c>
      <c r="E32" s="57">
        <f>'Orçamento Sintético'!I296</f>
        <v>4584.5026480000006</v>
      </c>
      <c r="F32" s="57">
        <f t="shared" ref="F32:K32" si="11">F31*$E$32</f>
        <v>45.845026480000008</v>
      </c>
      <c r="G32" s="57">
        <f t="shared" si="11"/>
        <v>45.845026480000008</v>
      </c>
      <c r="H32" s="57">
        <f t="shared" si="11"/>
        <v>45.845026480000008</v>
      </c>
      <c r="I32" s="57">
        <f t="shared" si="11"/>
        <v>229.22513240000004</v>
      </c>
      <c r="J32" s="57">
        <f t="shared" si="11"/>
        <v>1467.0408473600003</v>
      </c>
      <c r="K32" s="57">
        <f t="shared" si="11"/>
        <v>2750.7015888000001</v>
      </c>
    </row>
    <row r="33" spans="1:11" ht="14.25" customHeight="1">
      <c r="A33" s="174" t="str">
        <f>'Orçamento Sintético'!A302</f>
        <v xml:space="preserve"> 13 </v>
      </c>
      <c r="B33" s="177"/>
      <c r="C33" s="177" t="str">
        <f>'Orçamento Sintético'!D302</f>
        <v>REDE DE AR COMPRIMIDO</v>
      </c>
      <c r="D33" s="50" t="s">
        <v>951</v>
      </c>
      <c r="E33" s="46">
        <f>'Orçamento Sintético'!J302</f>
        <v>5.1828606720692805E-3</v>
      </c>
      <c r="F33" s="46">
        <v>0</v>
      </c>
      <c r="G33" s="46">
        <v>0.04</v>
      </c>
      <c r="H33" s="46">
        <v>0.04</v>
      </c>
      <c r="I33" s="47">
        <v>0.12</v>
      </c>
      <c r="J33" s="48">
        <v>0.2</v>
      </c>
      <c r="K33" s="49">
        <v>0.6</v>
      </c>
    </row>
    <row r="34" spans="1:11" ht="14.25" customHeight="1">
      <c r="A34" s="175"/>
      <c r="B34" s="177"/>
      <c r="C34" s="177"/>
      <c r="D34" s="50" t="s">
        <v>952</v>
      </c>
      <c r="E34" s="51">
        <f>'Orçamento Sintético'!I302</f>
        <v>10748.964864</v>
      </c>
      <c r="F34" s="51">
        <f>F33*$E$34</f>
        <v>0</v>
      </c>
      <c r="G34" s="51">
        <f t="shared" ref="G34:K34" si="12">G33*$E$34</f>
        <v>429.95859455999999</v>
      </c>
      <c r="H34" s="51">
        <f t="shared" si="12"/>
        <v>429.95859455999999</v>
      </c>
      <c r="I34" s="51">
        <f t="shared" si="12"/>
        <v>1289.8757836799998</v>
      </c>
      <c r="J34" s="51">
        <f t="shared" si="12"/>
        <v>2149.7929727999999</v>
      </c>
      <c r="K34" s="51">
        <f t="shared" si="12"/>
        <v>6449.3789183999997</v>
      </c>
    </row>
    <row r="35" spans="1:11" ht="14.25" customHeight="1">
      <c r="A35" s="178" t="str">
        <f>'Orçamento Sintético'!A308</f>
        <v xml:space="preserve"> 14 </v>
      </c>
      <c r="B35" s="179"/>
      <c r="C35" s="179" t="str">
        <f>'Orçamento Sintético'!D308</f>
        <v>CLIMATIZAÇÃO</v>
      </c>
      <c r="D35" s="52" t="s">
        <v>951</v>
      </c>
      <c r="E35" s="53">
        <f>'Orçamento Sintético'!J308</f>
        <v>9.5976032748124583E-4</v>
      </c>
      <c r="F35" s="53">
        <v>0</v>
      </c>
      <c r="G35" s="53">
        <v>0.05</v>
      </c>
      <c r="H35" s="53">
        <v>0.05</v>
      </c>
      <c r="I35" s="54">
        <v>0.05</v>
      </c>
      <c r="J35" s="55">
        <v>0.05</v>
      </c>
      <c r="K35" s="56">
        <v>0.8</v>
      </c>
    </row>
    <row r="36" spans="1:11" ht="14.25" customHeight="1">
      <c r="A36" s="178"/>
      <c r="B36" s="179"/>
      <c r="C36" s="179"/>
      <c r="D36" s="52" t="s">
        <v>952</v>
      </c>
      <c r="E36" s="57">
        <f>'Orçamento Sintético'!I308</f>
        <v>1990.489556</v>
      </c>
      <c r="F36" s="57">
        <f>F35*$E$36</f>
        <v>0</v>
      </c>
      <c r="G36" s="57">
        <f t="shared" ref="G36:K36" si="13">G35*$E$36</f>
        <v>99.5244778</v>
      </c>
      <c r="H36" s="57">
        <f t="shared" si="13"/>
        <v>99.5244778</v>
      </c>
      <c r="I36" s="57">
        <f t="shared" si="13"/>
        <v>99.5244778</v>
      </c>
      <c r="J36" s="57">
        <f t="shared" si="13"/>
        <v>99.5244778</v>
      </c>
      <c r="K36" s="57">
        <f t="shared" si="13"/>
        <v>1592.3916448</v>
      </c>
    </row>
    <row r="37" spans="1:11" ht="14.25" customHeight="1">
      <c r="A37" s="174" t="str">
        <f>'Orçamento Sintético'!A314</f>
        <v xml:space="preserve"> 15 </v>
      </c>
      <c r="B37" s="177"/>
      <c r="C37" s="177" t="str">
        <f>'Orçamento Sintético'!D314</f>
        <v>COMUNICAÇÃO VISUAL</v>
      </c>
      <c r="D37" s="50" t="s">
        <v>951</v>
      </c>
      <c r="E37" s="46">
        <f>'Orçamento Sintético'!J314</f>
        <v>3.2798672781119485E-3</v>
      </c>
      <c r="F37" s="46">
        <v>0</v>
      </c>
      <c r="G37" s="46">
        <v>0</v>
      </c>
      <c r="H37" s="46">
        <v>0</v>
      </c>
      <c r="I37" s="47">
        <v>0</v>
      </c>
      <c r="J37" s="48">
        <v>0</v>
      </c>
      <c r="K37" s="49">
        <v>1</v>
      </c>
    </row>
    <row r="38" spans="1:11" ht="14.25" customHeight="1">
      <c r="A38" s="175"/>
      <c r="B38" s="177"/>
      <c r="C38" s="177"/>
      <c r="D38" s="50" t="s">
        <v>952</v>
      </c>
      <c r="E38" s="51">
        <f>'Orçamento Sintético'!I314</f>
        <v>6802.2623724000005</v>
      </c>
      <c r="F38" s="51">
        <f>F37*$E$38</f>
        <v>0</v>
      </c>
      <c r="G38" s="51">
        <f t="shared" ref="G38:K38" si="14">G37*$E$38</f>
        <v>0</v>
      </c>
      <c r="H38" s="51">
        <f t="shared" si="14"/>
        <v>0</v>
      </c>
      <c r="I38" s="51">
        <f t="shared" si="14"/>
        <v>0</v>
      </c>
      <c r="J38" s="51">
        <f t="shared" si="14"/>
        <v>0</v>
      </c>
      <c r="K38" s="51">
        <f t="shared" si="14"/>
        <v>6802.2623724000005</v>
      </c>
    </row>
    <row r="39" spans="1:11" ht="14.25" customHeight="1">
      <c r="A39" s="178" t="str">
        <f>'Orçamento Sintético'!A317</f>
        <v xml:space="preserve"> 16 </v>
      </c>
      <c r="B39" s="179"/>
      <c r="C39" s="179" t="str">
        <f>'Orçamento Sintético'!D317</f>
        <v>CFTV</v>
      </c>
      <c r="D39" s="52" t="s">
        <v>951</v>
      </c>
      <c r="E39" s="53">
        <f>'Orçamento Sintético'!J317</f>
        <v>4.7930077598060637E-4</v>
      </c>
      <c r="F39" s="53">
        <v>0</v>
      </c>
      <c r="G39" s="53">
        <v>0.05</v>
      </c>
      <c r="H39" s="53">
        <v>0.05</v>
      </c>
      <c r="I39" s="54">
        <v>0</v>
      </c>
      <c r="J39" s="55">
        <v>0</v>
      </c>
      <c r="K39" s="56">
        <v>0.9</v>
      </c>
    </row>
    <row r="40" spans="1:11" ht="14.25" customHeight="1">
      <c r="A40" s="178"/>
      <c r="B40" s="179"/>
      <c r="C40" s="179"/>
      <c r="D40" s="52" t="s">
        <v>952</v>
      </c>
      <c r="E40" s="57">
        <f>'Orçamento Sintético'!I317</f>
        <v>994.04316000000017</v>
      </c>
      <c r="F40" s="57">
        <f>F39*$E$40</f>
        <v>0</v>
      </c>
      <c r="G40" s="57">
        <f t="shared" ref="G40:K40" si="15">G39*$E$40</f>
        <v>49.702158000000011</v>
      </c>
      <c r="H40" s="57">
        <f t="shared" si="15"/>
        <v>49.702158000000011</v>
      </c>
      <c r="I40" s="57">
        <f t="shared" si="15"/>
        <v>0</v>
      </c>
      <c r="J40" s="57">
        <f t="shared" si="15"/>
        <v>0</v>
      </c>
      <c r="K40" s="57">
        <f t="shared" si="15"/>
        <v>894.63884400000018</v>
      </c>
    </row>
    <row r="41" spans="1:11" ht="14.25" customHeight="1">
      <c r="A41" s="174" t="str">
        <f>'Orçamento Sintético'!A323</f>
        <v xml:space="preserve"> 17 </v>
      </c>
      <c r="B41" s="177"/>
      <c r="C41" s="177" t="str">
        <f>'Orçamento Sintético'!D323</f>
        <v>MOBILIÁRIO</v>
      </c>
      <c r="D41" s="50" t="s">
        <v>951</v>
      </c>
      <c r="E41" s="46">
        <f>'Orçamento Sintético'!J323</f>
        <v>2.5753290000833221E-3</v>
      </c>
      <c r="F41" s="46">
        <v>0</v>
      </c>
      <c r="G41" s="46">
        <v>0</v>
      </c>
      <c r="H41" s="46">
        <v>0.2</v>
      </c>
      <c r="I41" s="47">
        <v>0.3</v>
      </c>
      <c r="J41" s="48">
        <v>0.25</v>
      </c>
      <c r="K41" s="49">
        <v>0.25</v>
      </c>
    </row>
    <row r="42" spans="1:11" ht="14.25" customHeight="1">
      <c r="A42" s="175"/>
      <c r="B42" s="177"/>
      <c r="C42" s="177"/>
      <c r="D42" s="50" t="s">
        <v>952</v>
      </c>
      <c r="E42" s="51">
        <f>'Orçamento Sintético'!I323</f>
        <v>5341.0891564800004</v>
      </c>
      <c r="F42" s="51">
        <f>F41*$E$42</f>
        <v>0</v>
      </c>
      <c r="G42" s="51">
        <f t="shared" ref="G42:K42" si="16">G41*$E$42</f>
        <v>0</v>
      </c>
      <c r="H42" s="51">
        <f t="shared" si="16"/>
        <v>1068.2178312960002</v>
      </c>
      <c r="I42" s="51">
        <f t="shared" si="16"/>
        <v>1602.326746944</v>
      </c>
      <c r="J42" s="51">
        <f t="shared" si="16"/>
        <v>1335.2722891200001</v>
      </c>
      <c r="K42" s="51">
        <f t="shared" si="16"/>
        <v>1335.2722891200001</v>
      </c>
    </row>
    <row r="43" spans="1:11" ht="14.25" customHeight="1">
      <c r="A43" s="178" t="str">
        <f>'Orçamento Sintético'!A333</f>
        <v xml:space="preserve"> 18 </v>
      </c>
      <c r="B43" s="179"/>
      <c r="C43" s="179" t="str">
        <f>'Orçamento Sintético'!D333</f>
        <v>DIVERSOS E LIMPEZA</v>
      </c>
      <c r="D43" s="52" t="s">
        <v>951</v>
      </c>
      <c r="E43" s="53">
        <f>'Orçamento Sintético'!J333</f>
        <v>1.0316426072873428E-2</v>
      </c>
      <c r="F43" s="53">
        <v>0</v>
      </c>
      <c r="G43" s="53">
        <v>0</v>
      </c>
      <c r="H43" s="53">
        <v>0</v>
      </c>
      <c r="I43" s="54">
        <v>0</v>
      </c>
      <c r="J43" s="55">
        <v>0.5</v>
      </c>
      <c r="K43" s="56">
        <v>0.5</v>
      </c>
    </row>
    <row r="44" spans="1:11" ht="14.25" customHeight="1">
      <c r="A44" s="178"/>
      <c r="B44" s="179"/>
      <c r="C44" s="179"/>
      <c r="D44" s="52" t="s">
        <v>952</v>
      </c>
      <c r="E44" s="57">
        <f>'Orçamento Sintético'!I333</f>
        <v>21395.694076240005</v>
      </c>
      <c r="F44" s="57">
        <f>F43*$E$44</f>
        <v>0</v>
      </c>
      <c r="G44" s="57">
        <f t="shared" ref="G44:K44" si="17">G43*$E$44</f>
        <v>0</v>
      </c>
      <c r="H44" s="57">
        <f t="shared" si="17"/>
        <v>0</v>
      </c>
      <c r="I44" s="57">
        <f t="shared" si="17"/>
        <v>0</v>
      </c>
      <c r="J44" s="57">
        <f t="shared" si="17"/>
        <v>10697.847038120002</v>
      </c>
      <c r="K44" s="57">
        <f t="shared" si="17"/>
        <v>10697.847038120002</v>
      </c>
    </row>
    <row r="45" spans="1:11" ht="14.25" customHeight="1">
      <c r="A45" s="174" t="str">
        <f>'Orçamento Sintético'!A341</f>
        <v xml:space="preserve"> 19 </v>
      </c>
      <c r="B45" s="177"/>
      <c r="C45" s="177" t="str">
        <f>'Orçamento Sintético'!D341</f>
        <v>ADMINISTRAÇÃO LOCAL</v>
      </c>
      <c r="D45" s="50" t="s">
        <v>951</v>
      </c>
      <c r="E45" s="46">
        <f>'Orçamento Sintético'!J341</f>
        <v>5.6603773577912617E-2</v>
      </c>
      <c r="F45" s="46">
        <v>0.12130000000000001</v>
      </c>
      <c r="G45" s="46">
        <v>0.122</v>
      </c>
      <c r="H45" s="46">
        <v>0.13239999999999999</v>
      </c>
      <c r="I45" s="47">
        <v>0.25130000000000002</v>
      </c>
      <c r="J45" s="48">
        <v>0.23930000000000001</v>
      </c>
      <c r="K45" s="49">
        <v>0.13370000000000001</v>
      </c>
    </row>
    <row r="46" spans="1:11" ht="14.25" customHeight="1">
      <c r="A46" s="175"/>
      <c r="B46" s="177"/>
      <c r="C46" s="177"/>
      <c r="D46" s="50" t="s">
        <v>952</v>
      </c>
      <c r="E46" s="51">
        <f>'Orçamento Sintético'!I341</f>
        <v>117393.07919999999</v>
      </c>
      <c r="F46" s="51">
        <f>F45*$E$46</f>
        <v>14239.78050696</v>
      </c>
      <c r="G46" s="51">
        <f t="shared" ref="G46:K46" si="18">G45*$E$46</f>
        <v>14321.9556624</v>
      </c>
      <c r="H46" s="51">
        <f t="shared" si="18"/>
        <v>15542.843686079997</v>
      </c>
      <c r="I46" s="51">
        <f t="shared" si="18"/>
        <v>29500.88080296</v>
      </c>
      <c r="J46" s="51">
        <f t="shared" si="18"/>
        <v>28092.163852559999</v>
      </c>
      <c r="K46" s="51">
        <f t="shared" si="18"/>
        <v>15695.45468904</v>
      </c>
    </row>
    <row r="47" spans="1:11" ht="14.25" customHeight="1">
      <c r="A47" s="185" t="s">
        <v>935</v>
      </c>
      <c r="B47" s="186"/>
      <c r="C47" s="187"/>
      <c r="D47" s="62" t="s">
        <v>951</v>
      </c>
      <c r="E47" s="63">
        <f>E9+E11+E13++E15+E19+E21+E23+E25+E27+E29+E31+E33+E35+E37+E39+E41+E43+E45+E17</f>
        <v>1.0000000000000002</v>
      </c>
      <c r="F47" s="63">
        <f>F48/$E$48</f>
        <v>0.12132678149115399</v>
      </c>
      <c r="G47" s="63">
        <f t="shared" ref="G47:K47" si="19">G48/$E$48</f>
        <v>0.12196366510744107</v>
      </c>
      <c r="H47" s="63">
        <f t="shared" si="19"/>
        <v>0.13241703162227078</v>
      </c>
      <c r="I47" s="63">
        <f t="shared" si="19"/>
        <v>0.25127108480962995</v>
      </c>
      <c r="J47" s="63">
        <f t="shared" si="19"/>
        <v>0.23933676943980653</v>
      </c>
      <c r="K47" s="64">
        <f t="shared" si="19"/>
        <v>0.13368466752969785</v>
      </c>
    </row>
    <row r="48" spans="1:11" ht="14.4" thickBot="1">
      <c r="A48" s="188"/>
      <c r="B48" s="189"/>
      <c r="C48" s="190"/>
      <c r="D48" s="65" t="s">
        <v>952</v>
      </c>
      <c r="E48" s="66">
        <f t="shared" ref="E48:K48" si="20">E10+E12+E14+E16+E18+E20+E22+E24+E26+E28+E30+E32+E34+E36+E38+E40+E42+E44+E46</f>
        <v>2073944.3994562228</v>
      </c>
      <c r="F48" s="66">
        <f t="shared" si="20"/>
        <v>251624.99897762772</v>
      </c>
      <c r="G48" s="66">
        <f t="shared" si="20"/>
        <v>252945.86018673173</v>
      </c>
      <c r="H48" s="66">
        <f t="shared" si="20"/>
        <v>274625.56112562603</v>
      </c>
      <c r="I48" s="66">
        <f t="shared" si="20"/>
        <v>521122.25908622157</v>
      </c>
      <c r="J48" s="66">
        <f t="shared" si="20"/>
        <v>496371.152563632</v>
      </c>
      <c r="K48" s="66">
        <f t="shared" si="20"/>
        <v>277254.56751638401</v>
      </c>
    </row>
    <row r="49" spans="1:13" ht="14.4" thickBot="1">
      <c r="A49" s="40"/>
      <c r="K49" s="37"/>
    </row>
    <row r="50" spans="1:13" ht="14.25" customHeight="1">
      <c r="A50" s="67"/>
      <c r="B50" s="68"/>
      <c r="C50" s="68"/>
      <c r="D50" s="68"/>
      <c r="E50" s="68"/>
      <c r="F50" s="68"/>
      <c r="G50" s="69"/>
      <c r="H50" s="70"/>
      <c r="I50" s="42"/>
      <c r="J50" s="42"/>
      <c r="K50" s="44"/>
      <c r="M50" s="71" t="s">
        <v>953</v>
      </c>
    </row>
    <row r="51" spans="1:13" ht="14.25" customHeight="1">
      <c r="A51" s="72"/>
      <c r="B51" s="191"/>
      <c r="C51" s="191"/>
      <c r="D51" s="73"/>
      <c r="E51" s="182"/>
      <c r="F51" s="182"/>
      <c r="G51" s="38"/>
      <c r="H51" s="74" t="s">
        <v>954</v>
      </c>
      <c r="K51" s="75"/>
    </row>
    <row r="52" spans="1:13" ht="14.25" customHeight="1">
      <c r="A52" s="76"/>
      <c r="B52" s="183" t="s">
        <v>988</v>
      </c>
      <c r="C52" s="184"/>
      <c r="D52" s="112"/>
      <c r="E52" s="113"/>
      <c r="F52" s="114"/>
      <c r="G52" s="39"/>
      <c r="H52" s="77"/>
      <c r="K52" s="37"/>
    </row>
    <row r="53" spans="1:13" ht="15" customHeight="1">
      <c r="A53" s="78"/>
      <c r="B53" s="71"/>
      <c r="C53" s="71"/>
      <c r="G53" s="38"/>
      <c r="H53" s="77"/>
      <c r="K53" s="37"/>
    </row>
    <row r="54" spans="1:13" ht="13.5" customHeight="1">
      <c r="A54" s="79"/>
      <c r="B54" s="191"/>
      <c r="C54" s="191"/>
      <c r="D54" s="80"/>
      <c r="E54" s="80"/>
      <c r="F54" s="81"/>
      <c r="G54" s="38"/>
      <c r="H54" s="77"/>
      <c r="K54" s="37"/>
    </row>
    <row r="55" spans="1:13" ht="14.25" customHeight="1">
      <c r="A55" s="82"/>
      <c r="B55" s="184" t="s">
        <v>955</v>
      </c>
      <c r="C55" s="184"/>
      <c r="D55" s="83"/>
      <c r="E55" s="83"/>
      <c r="G55" s="38"/>
      <c r="H55" s="77"/>
      <c r="K55" s="37"/>
    </row>
    <row r="56" spans="1:13" ht="14.4" thickBot="1">
      <c r="A56" s="84"/>
      <c r="B56" s="85"/>
      <c r="C56" s="85"/>
      <c r="D56" s="86"/>
      <c r="E56" s="86"/>
      <c r="F56" s="85"/>
      <c r="G56" s="85"/>
      <c r="H56" s="87"/>
      <c r="I56" s="85"/>
      <c r="J56" s="85"/>
      <c r="K56" s="88"/>
    </row>
  </sheetData>
  <mergeCells count="71">
    <mergeCell ref="A39:A40"/>
    <mergeCell ref="B39:B40"/>
    <mergeCell ref="B54:C54"/>
    <mergeCell ref="B41:B42"/>
    <mergeCell ref="A35:A36"/>
    <mergeCell ref="B35:B36"/>
    <mergeCell ref="C35:C36"/>
    <mergeCell ref="A37:A38"/>
    <mergeCell ref="B37:B38"/>
    <mergeCell ref="C37:C38"/>
    <mergeCell ref="E51:F51"/>
    <mergeCell ref="B52:C52"/>
    <mergeCell ref="B45:B46"/>
    <mergeCell ref="C45:C46"/>
    <mergeCell ref="B55:C55"/>
    <mergeCell ref="A47:C48"/>
    <mergeCell ref="B51:C51"/>
    <mergeCell ref="A43:A44"/>
    <mergeCell ref="B43:B44"/>
    <mergeCell ref="C43:C44"/>
    <mergeCell ref="A45:A46"/>
    <mergeCell ref="A29:A30"/>
    <mergeCell ref="B29:B30"/>
    <mergeCell ref="C29:C30"/>
    <mergeCell ref="A31:A32"/>
    <mergeCell ref="B31:B32"/>
    <mergeCell ref="C31:C32"/>
    <mergeCell ref="C39:C40"/>
    <mergeCell ref="A41:A42"/>
    <mergeCell ref="C41:C42"/>
    <mergeCell ref="A33:A34"/>
    <mergeCell ref="B33:B34"/>
    <mergeCell ref="C33:C34"/>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B10"/>
    <mergeCell ref="C9:C10"/>
    <mergeCell ref="A11:A12"/>
    <mergeCell ref="B11:B12"/>
    <mergeCell ref="C11:C12"/>
    <mergeCell ref="A7:C7"/>
    <mergeCell ref="D7:H7"/>
    <mergeCell ref="I7:K7"/>
    <mergeCell ref="A3:K3"/>
    <mergeCell ref="A5:K5"/>
    <mergeCell ref="A6:C6"/>
    <mergeCell ref="D6:H6"/>
    <mergeCell ref="I6:K6"/>
  </mergeCells>
  <pageMargins left="0.82677165354330717" right="0.23622047244094491" top="0.74803149606299213" bottom="0.74803149606299213" header="0.31496062992125984" footer="0.31496062992125984"/>
  <pageSetup paperSize="9" scale="60" orientation="landscape"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ff11e31-fba7-4003-b8be-6996fb696ac9" xsi:nil="true"/>
    <lcf76f155ced4ddcb4097134ff3c332f xmlns="e0b582c4-5fc4-46ef-8630-d70f32e0278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8237A43B8CF224BAC09B4D246C9268D" ma:contentTypeVersion="10" ma:contentTypeDescription="Crie um novo documento." ma:contentTypeScope="" ma:versionID="d7f4910f9a08a2436fef3f7cb25a9cfe">
  <xsd:schema xmlns:xsd="http://www.w3.org/2001/XMLSchema" xmlns:xs="http://www.w3.org/2001/XMLSchema" xmlns:p="http://schemas.microsoft.com/office/2006/metadata/properties" xmlns:ns2="e0b582c4-5fc4-46ef-8630-d70f32e02781" xmlns:ns3="8ff11e31-fba7-4003-b8be-6996fb696ac9" targetNamespace="http://schemas.microsoft.com/office/2006/metadata/properties" ma:root="true" ma:fieldsID="3ebd7a127542ced3c5d31b18587965d4" ns2:_="" ns3:_="">
    <xsd:import namespace="e0b582c4-5fc4-46ef-8630-d70f32e02781"/>
    <xsd:import namespace="8ff11e31-fba7-4003-b8be-6996fb696ac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b582c4-5fc4-46ef-8630-d70f32e02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Marcações de imagem" ma:readOnly="false" ma:fieldId="{5cf76f15-5ced-4ddc-b409-7134ff3c332f}" ma:taxonomyMulti="true" ma:sspId="917d32f3-4fa4-4f5b-a8d0-62dbd3d265b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f11e31-fba7-4003-b8be-6996fb696ac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7198a68-7f53-471e-9069-eb26aaf99135}" ma:internalName="TaxCatchAll" ma:showField="CatchAllData" ma:web="8ff11e31-fba7-4003-b8be-6996fb696a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375EE5-FC1E-4530-90E8-1F61580C71A0}">
  <ds:schemaRefs>
    <ds:schemaRef ds:uri="http://schemas.microsoft.com/office/2006/documentManagement/types"/>
    <ds:schemaRef ds:uri="http://purl.org/dc/dcmitype/"/>
    <ds:schemaRef ds:uri="http://purl.org/dc/elements/1.1/"/>
    <ds:schemaRef ds:uri="8ff11e31-fba7-4003-b8be-6996fb696ac9"/>
    <ds:schemaRef ds:uri="http://schemas.openxmlformats.org/package/2006/metadata/core-properties"/>
    <ds:schemaRef ds:uri="http://schemas.microsoft.com/office/infopath/2007/PartnerControls"/>
    <ds:schemaRef ds:uri="e0b582c4-5fc4-46ef-8630-d70f32e0278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9C44802-AF48-4F33-AA2D-DF3CA96679AA}">
  <ds:schemaRefs/>
</ds:datastoreItem>
</file>

<file path=customXml/itemProps3.xml><?xml version="1.0" encoding="utf-8"?>
<ds:datastoreItem xmlns:ds="http://schemas.openxmlformats.org/officeDocument/2006/customXml" ds:itemID="{C046CB29-C3B2-4018-8727-8ED4187220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Orçamento Sintético</vt:lpstr>
      <vt:lpstr>CRONGRAMA</vt:lpstr>
      <vt:lpstr>CRONGRAMA!Area_de_impressao</vt:lpstr>
      <vt:lpstr>'Orçamento Sintético'!Area_de_impressao</vt:lpstr>
      <vt:lpstr>'Orçamento Sintético'!Titulos_de_impressao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Silas</cp:lastModifiedBy>
  <cp:revision>0</cp:revision>
  <cp:lastPrinted>2023-06-29T20:09:07Z</cp:lastPrinted>
  <dcterms:created xsi:type="dcterms:W3CDTF">2023-05-25T23:24:00Z</dcterms:created>
  <dcterms:modified xsi:type="dcterms:W3CDTF">2023-06-29T20:37:48Z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0x01010098237A43B8CF224BAC09B4D246C9268D</vt:lpwstr>
  </property>
  <property fmtid="{D5CDD505-2E9C-101B-9397-08002B2CF9AE}" pid="3" name="MediaServiceImageTags">
    <vt:lpwstr/>
  </property>
  <property fmtid="{D5CDD505-2E9C-101B-9397-08002B2CF9AE}" pid="4" name="ICV">
    <vt:lpwstr>598CE57C1654437681231441D5A0EDE5</vt:lpwstr>
  </property>
  <property fmtid="{D5CDD505-2E9C-101B-9397-08002B2CF9AE}" pid="5" name="KSOProductBuildVer">
    <vt:lpwstr>1046-11.2.0.11486</vt:lpwstr>
  </property>
</Properties>
</file>