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drawings/drawing3.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EstaPasta_de_trabalho" defaultThemeVersion="124226"/>
  <mc:AlternateContent xmlns:mc="http://schemas.openxmlformats.org/markup-compatibility/2006">
    <mc:Choice Requires="x15">
      <x15ac:absPath xmlns:x15ac="http://schemas.microsoft.com/office/spreadsheetml/2010/11/ac" url="C:\Users\User\Desktop\PROJETOS PMA\RODOVIÁRIA\"/>
    </mc:Choice>
  </mc:AlternateContent>
  <xr:revisionPtr revIDLastSave="0" documentId="13_ncr:1_{53150332-1989-4F47-9449-79AAA45719F7}" xr6:coauthVersionLast="36" xr6:coauthVersionMax="36" xr10:uidLastSave="{00000000-0000-0000-0000-000000000000}"/>
  <bookViews>
    <workbookView xWindow="0" yWindow="0" windowWidth="23040" windowHeight="9060" tabRatio="816" activeTab="2" xr2:uid="{00000000-000D-0000-FFFF-FFFF00000000}"/>
  </bookViews>
  <sheets>
    <sheet name="BDI 1" sheetId="9" r:id="rId1"/>
    <sheet name="Memória de Cálculo" sheetId="17" r:id="rId2"/>
    <sheet name="Planilha Orçamentaria" sheetId="6" r:id="rId3"/>
    <sheet name="COMPOSIÇÃO" sheetId="18" r:id="rId4"/>
    <sheet name="ORÇAMENTOS" sheetId="19" r:id="rId5"/>
    <sheet name="Cronograma" sheetId="13" r:id="rId6"/>
  </sheets>
  <externalReferences>
    <externalReference r:id="rId7"/>
    <externalReference r:id="rId8"/>
    <externalReference r:id="rId9"/>
  </externalReferences>
  <definedNames>
    <definedName name="__grp02" localSheetId="1">[1]Proposta!#REF!</definedName>
    <definedName name="__grp02">[1]Proposta!#REF!</definedName>
    <definedName name="__grp04" localSheetId="1">[1]Proposta!#REF!</definedName>
    <definedName name="__grp04">[1]Proposta!#REF!</definedName>
    <definedName name="_xlnm._FilterDatabase" localSheetId="2" hidden="1">'Planilha Orçamentaria'!$A$9:$K$252</definedName>
    <definedName name="_grp01" localSheetId="1">[1]Proposta!#REF!</definedName>
    <definedName name="_grp01">[1]Proposta!#REF!</definedName>
    <definedName name="_grp02" localSheetId="5">[2]Proposta!#REF!</definedName>
    <definedName name="_grp03" localSheetId="1">[1]Proposta!#REF!</definedName>
    <definedName name="_grp03">[1]Proposta!#REF!</definedName>
    <definedName name="_grp04" localSheetId="5">[2]Proposta!#REF!</definedName>
    <definedName name="A" localSheetId="1">[1]Proposta!#REF!</definedName>
    <definedName name="A">[1]Proposta!#REF!</definedName>
    <definedName name="_xlnm.Print_Area" localSheetId="0">'BDI 1'!$A$1:$G$52</definedName>
    <definedName name="_xlnm.Print_Area" localSheetId="5">Cronograma!$A$1:$AM$63</definedName>
    <definedName name="_xlnm.Print_Area" localSheetId="1">'Memória de Cálculo'!$A$1:$G$258</definedName>
    <definedName name="_xlnm.Print_Area" localSheetId="2">'Planilha Orçamentaria'!$A$1:$K$263</definedName>
    <definedName name="asdg" localSheetId="5">[2]Proposta!#REF!</definedName>
    <definedName name="crono1" localSheetId="5">Cronograma!$Y$10:$AM$44</definedName>
    <definedName name="crono1" localSheetId="1">[1]Proposta!#REF!</definedName>
    <definedName name="crono1">[1]Proposta!#REF!</definedName>
    <definedName name="crono2" localSheetId="5">[2]Proposta!#REF!</definedName>
    <definedName name="crono2" localSheetId="1">[1]Proposta!#REF!</definedName>
    <definedName name="crono2">[1]Proposta!#REF!</definedName>
    <definedName name="crono3" localSheetId="5">[2]Proposta!#REF!</definedName>
    <definedName name="crono3" localSheetId="1">[1]Proposta!#REF!</definedName>
    <definedName name="crono3">[1]Proposta!#REF!</definedName>
    <definedName name="cronomes" localSheetId="5">[2]Proposta!#REF!</definedName>
    <definedName name="cronomes" localSheetId="1">[1]Proposta!#REF!</definedName>
    <definedName name="cronomes">[1]Proposta!#REF!</definedName>
    <definedName name="grpT" localSheetId="1">[1]Proposta!#REF!</definedName>
    <definedName name="grpT">[1]Proposta!#REF!</definedName>
    <definedName name="parpre" localSheetId="5">[2]Proposta!#REF!</definedName>
    <definedName name="parpre" localSheetId="1">[1]Proposta!#REF!</definedName>
    <definedName name="parpre">[1]Proposta!#REF!</definedName>
    <definedName name="_xlnm.Print_Titles" localSheetId="1">'Memória de Cálculo'!$1:$8</definedName>
    <definedName name="_xlnm.Print_Titles" localSheetId="2">'Planilha Orçamentaria'!$1:$8</definedName>
    <definedName name="totacum" localSheetId="5">Cronograma!$V$47</definedName>
    <definedName name="totacum" localSheetId="1">[1]Proposta!#REF!</definedName>
    <definedName name="totacum">[1]Proposta!#REF!</definedName>
  </definedNames>
  <calcPr calcId="179021"/>
</workbook>
</file>

<file path=xl/calcChain.xml><?xml version="1.0" encoding="utf-8"?>
<calcChain xmlns="http://schemas.openxmlformats.org/spreadsheetml/2006/main">
  <c r="J14" i="6" l="1"/>
  <c r="K14" i="6" s="1"/>
  <c r="AL11" i="13" l="1"/>
  <c r="AL12" i="13"/>
  <c r="AL13" i="13"/>
  <c r="AL14" i="13"/>
  <c r="AL15" i="13"/>
  <c r="AL16" i="13"/>
  <c r="AL17" i="13"/>
  <c r="AL18" i="13"/>
  <c r="AL19" i="13"/>
  <c r="AL20" i="13"/>
  <c r="AL21" i="13"/>
  <c r="AL22" i="13"/>
  <c r="AL23" i="13"/>
  <c r="AL24" i="13"/>
  <c r="AL25" i="13"/>
  <c r="AL26" i="13"/>
  <c r="AL27" i="13"/>
  <c r="AL28" i="13"/>
  <c r="AL29" i="13"/>
  <c r="AL30" i="13"/>
  <c r="AL31" i="13"/>
  <c r="AL32" i="13"/>
  <c r="AL33" i="13"/>
  <c r="AL34" i="13"/>
  <c r="AL35" i="13"/>
  <c r="AL36" i="13"/>
  <c r="AL37" i="13"/>
  <c r="AL38" i="13"/>
  <c r="AL39" i="13"/>
  <c r="AL40" i="13"/>
  <c r="AL41" i="13"/>
  <c r="AL42" i="13"/>
  <c r="AL43" i="13"/>
  <c r="AL44" i="13"/>
  <c r="AI11" i="13"/>
  <c r="AI12" i="13"/>
  <c r="AI13" i="13"/>
  <c r="AI14" i="13"/>
  <c r="AI15" i="13"/>
  <c r="AI16" i="13"/>
  <c r="AI17" i="13"/>
  <c r="AI18" i="13"/>
  <c r="AI19" i="13"/>
  <c r="AI20" i="13"/>
  <c r="AI21" i="13"/>
  <c r="AI22" i="13"/>
  <c r="AI23" i="13"/>
  <c r="AI24" i="13"/>
  <c r="AI25" i="13"/>
  <c r="AI26" i="13"/>
  <c r="AI27" i="13"/>
  <c r="AI28" i="13"/>
  <c r="AI29" i="13"/>
  <c r="AI30" i="13"/>
  <c r="AI31" i="13"/>
  <c r="AI32" i="13"/>
  <c r="AI33" i="13"/>
  <c r="AI34" i="13"/>
  <c r="AI35" i="13"/>
  <c r="AI36" i="13"/>
  <c r="AI37" i="13"/>
  <c r="AI38" i="13"/>
  <c r="AI39" i="13"/>
  <c r="AI40" i="13"/>
  <c r="AI41" i="13"/>
  <c r="AI42" i="13"/>
  <c r="AI43" i="13"/>
  <c r="AI44" i="13"/>
  <c r="Z40" i="13"/>
  <c r="AC40" i="13" s="1"/>
  <c r="AF40" i="13" s="1"/>
  <c r="Z41" i="13"/>
  <c r="AC41" i="13" s="1"/>
  <c r="AF41" i="13" s="1"/>
  <c r="Z42" i="13"/>
  <c r="Z43" i="13"/>
  <c r="Z44" i="13"/>
  <c r="Z39" i="13"/>
  <c r="AC39" i="13" s="1"/>
  <c r="AF39" i="13" s="1"/>
  <c r="Z38" i="13"/>
  <c r="AC38" i="13" s="1"/>
  <c r="AF38" i="13" s="1"/>
  <c r="Z37" i="13"/>
  <c r="AC37" i="13" s="1"/>
  <c r="AF37" i="13" s="1"/>
  <c r="Z34" i="13"/>
  <c r="AC34" i="13" s="1"/>
  <c r="AF34" i="13" s="1"/>
  <c r="Z35" i="13"/>
  <c r="AC35" i="13" s="1"/>
  <c r="AF35" i="13" s="1"/>
  <c r="Z36" i="13"/>
  <c r="AC36" i="13" s="1"/>
  <c r="AF36" i="13" s="1"/>
  <c r="Z31" i="13"/>
  <c r="AC31" i="13" s="1"/>
  <c r="AF31" i="13" s="1"/>
  <c r="Z32" i="13"/>
  <c r="AC32" i="13" s="1"/>
  <c r="AF32" i="13" s="1"/>
  <c r="Z33" i="13"/>
  <c r="AC33" i="13" s="1"/>
  <c r="AF33" i="13" s="1"/>
  <c r="Z28" i="13"/>
  <c r="AC28" i="13" s="1"/>
  <c r="AF28" i="13" s="1"/>
  <c r="Z29" i="13"/>
  <c r="AC29" i="13" s="1"/>
  <c r="AF29" i="13" s="1"/>
  <c r="Z30" i="13"/>
  <c r="AC30" i="13" s="1"/>
  <c r="AF30" i="13" s="1"/>
  <c r="Z25" i="13"/>
  <c r="AC25" i="13" s="1"/>
  <c r="AF25" i="13" s="1"/>
  <c r="Z26" i="13"/>
  <c r="AC26" i="13" s="1"/>
  <c r="AF26" i="13" s="1"/>
  <c r="Z27" i="13"/>
  <c r="AC27" i="13" s="1"/>
  <c r="AF27" i="13" s="1"/>
  <c r="Z22" i="13"/>
  <c r="AC22" i="13" s="1"/>
  <c r="AF22" i="13" s="1"/>
  <c r="Z23" i="13"/>
  <c r="AC23" i="13" s="1"/>
  <c r="AF23" i="13" s="1"/>
  <c r="Z24" i="13"/>
  <c r="AC24" i="13" s="1"/>
  <c r="AF24" i="13" s="1"/>
  <c r="Z18" i="13"/>
  <c r="AC18" i="13" s="1"/>
  <c r="AF18" i="13" s="1"/>
  <c r="Z19" i="13"/>
  <c r="AC19" i="13" s="1"/>
  <c r="AF19" i="13" s="1"/>
  <c r="Z20" i="13"/>
  <c r="AC20" i="13" s="1"/>
  <c r="AF20" i="13" s="1"/>
  <c r="Z21" i="13"/>
  <c r="AC21" i="13" s="1"/>
  <c r="AF21" i="13" s="1"/>
  <c r="Z15" i="13"/>
  <c r="AC15" i="13" s="1"/>
  <c r="AF15" i="13" s="1"/>
  <c r="Z16" i="13"/>
  <c r="AC16" i="13" s="1"/>
  <c r="AF16" i="13" s="1"/>
  <c r="Z17" i="13"/>
  <c r="AC17" i="13" s="1"/>
  <c r="AF17" i="13" s="1"/>
  <c r="Z13" i="13"/>
  <c r="AC13" i="13" s="1"/>
  <c r="AF13" i="13" s="1"/>
  <c r="Z14" i="13"/>
  <c r="AC14" i="13" s="1"/>
  <c r="AF14" i="13" s="1"/>
  <c r="AL10" i="13"/>
  <c r="AI10" i="13"/>
  <c r="C44" i="13"/>
  <c r="A44" i="13"/>
  <c r="T43" i="13"/>
  <c r="C43" i="13"/>
  <c r="A43" i="13"/>
  <c r="T42" i="13"/>
  <c r="C42" i="13"/>
  <c r="A42" i="13"/>
  <c r="T41" i="13"/>
  <c r="C41" i="13"/>
  <c r="A41" i="13"/>
  <c r="T40" i="13"/>
  <c r="C40" i="13"/>
  <c r="A40" i="13"/>
  <c r="T39" i="13"/>
  <c r="C39" i="13"/>
  <c r="A39" i="13"/>
  <c r="T38" i="13"/>
  <c r="C38" i="13"/>
  <c r="A38" i="13"/>
  <c r="T37" i="13"/>
  <c r="C37" i="13"/>
  <c r="A37" i="13"/>
  <c r="T36" i="13"/>
  <c r="C36" i="13"/>
  <c r="A36" i="13"/>
  <c r="T35" i="13"/>
  <c r="C35" i="13"/>
  <c r="A35" i="13"/>
  <c r="C34" i="13"/>
  <c r="A34" i="13"/>
  <c r="T33" i="13"/>
  <c r="C33" i="13"/>
  <c r="A33" i="13"/>
  <c r="T32" i="13"/>
  <c r="C32" i="13"/>
  <c r="A32" i="13"/>
  <c r="T31" i="13"/>
  <c r="C31" i="13"/>
  <c r="A31" i="13"/>
  <c r="T30" i="13"/>
  <c r="C30" i="13"/>
  <c r="A30" i="13"/>
  <c r="T29" i="13"/>
  <c r="C29" i="13"/>
  <c r="A29" i="13"/>
  <c r="T28" i="13"/>
  <c r="C28" i="13"/>
  <c r="A28" i="13"/>
  <c r="T27" i="13"/>
  <c r="C27" i="13"/>
  <c r="A27" i="13"/>
  <c r="T26" i="13"/>
  <c r="C26" i="13"/>
  <c r="A26" i="13"/>
  <c r="T25" i="13"/>
  <c r="C25" i="13"/>
  <c r="A25" i="13"/>
  <c r="T24" i="13"/>
  <c r="C24" i="13"/>
  <c r="A24" i="13"/>
  <c r="T23" i="13"/>
  <c r="C23" i="13"/>
  <c r="A23" i="13"/>
  <c r="T22" i="13"/>
  <c r="C22" i="13"/>
  <c r="A22" i="13"/>
  <c r="T21" i="13"/>
  <c r="C21" i="13"/>
  <c r="A21" i="13"/>
  <c r="T20" i="13"/>
  <c r="C20" i="13"/>
  <c r="A20" i="13"/>
  <c r="T19" i="13"/>
  <c r="C19" i="13"/>
  <c r="A19" i="13"/>
  <c r="T18" i="13"/>
  <c r="C18" i="13"/>
  <c r="A18" i="13"/>
  <c r="T17" i="13"/>
  <c r="C17" i="13"/>
  <c r="A17" i="13"/>
  <c r="T16" i="13"/>
  <c r="C16" i="13"/>
  <c r="A16" i="13"/>
  <c r="T15" i="13"/>
  <c r="C15" i="13"/>
  <c r="A15" i="13"/>
  <c r="T14" i="13"/>
  <c r="C14" i="13"/>
  <c r="A14" i="13"/>
  <c r="T13" i="13"/>
  <c r="C13" i="13"/>
  <c r="A13" i="13"/>
  <c r="T12" i="13"/>
  <c r="A12" i="13"/>
  <c r="C12" i="13"/>
  <c r="T11" i="13"/>
  <c r="C11" i="13"/>
  <c r="A11" i="13"/>
  <c r="C10" i="13"/>
  <c r="A10" i="13"/>
  <c r="G26" i="18"/>
  <c r="G27" i="18" s="1"/>
  <c r="G21" i="18"/>
  <c r="G22" i="18" s="1"/>
  <c r="G14" i="18"/>
  <c r="G15" i="18"/>
  <c r="G16" i="18"/>
  <c r="G13" i="18"/>
  <c r="G12" i="18"/>
  <c r="G7" i="18"/>
  <c r="G6" i="18"/>
  <c r="G5" i="18"/>
  <c r="G4" i="18"/>
  <c r="G17" i="18" l="1"/>
  <c r="G8" i="18"/>
  <c r="J248" i="6"/>
  <c r="K248" i="6" s="1"/>
  <c r="J246" i="6" l="1"/>
  <c r="K246" i="6" s="1"/>
  <c r="J174" i="6" l="1"/>
  <c r="K174" i="6" s="1"/>
  <c r="J16" i="6"/>
  <c r="K16" i="6" s="1"/>
  <c r="J15" i="6"/>
  <c r="K15" i="6" s="1"/>
  <c r="J13" i="6"/>
  <c r="K13" i="6" s="1"/>
  <c r="J12" i="6"/>
  <c r="K12" i="6" s="1"/>
  <c r="J104" i="6" l="1"/>
  <c r="K104" i="6" s="1"/>
  <c r="F104" i="6"/>
  <c r="J103" i="6"/>
  <c r="K103" i="6" s="1"/>
  <c r="J102" i="6"/>
  <c r="K102" i="6" s="1"/>
  <c r="J101" i="6"/>
  <c r="K101" i="6" s="1"/>
  <c r="J120" i="6"/>
  <c r="K120" i="6" s="1"/>
  <c r="J119" i="6"/>
  <c r="K119" i="6" s="1"/>
  <c r="J118" i="6"/>
  <c r="K118" i="6" s="1"/>
  <c r="J117" i="6"/>
  <c r="K117" i="6" s="1"/>
  <c r="J116" i="6"/>
  <c r="K116" i="6" s="1"/>
  <c r="J115" i="6"/>
  <c r="K115" i="6" s="1"/>
  <c r="J114" i="6"/>
  <c r="K114" i="6" s="1"/>
  <c r="J113" i="6"/>
  <c r="K113" i="6" s="1"/>
  <c r="J112" i="6"/>
  <c r="K112" i="6" s="1"/>
  <c r="J111" i="6"/>
  <c r="K111" i="6" s="1"/>
  <c r="J110" i="6"/>
  <c r="K110" i="6" s="1"/>
  <c r="K100" i="6" l="1"/>
  <c r="J109" i="6"/>
  <c r="K109" i="6" s="1"/>
  <c r="J108" i="6"/>
  <c r="K108" i="6" s="1"/>
  <c r="J107" i="6"/>
  <c r="K107" i="6" s="1"/>
  <c r="J106" i="6"/>
  <c r="K106" i="6" s="1"/>
  <c r="J99" i="6"/>
  <c r="K99" i="6" s="1"/>
  <c r="K105" i="6" l="1"/>
  <c r="J245" i="6"/>
  <c r="K245" i="6" s="1"/>
  <c r="J244" i="6"/>
  <c r="K244" i="6" s="1"/>
  <c r="F244" i="6"/>
  <c r="J243" i="6"/>
  <c r="K243" i="6" s="1"/>
  <c r="I243" i="6"/>
  <c r="J242" i="6"/>
  <c r="K242" i="6" s="1"/>
  <c r="J98" i="6" l="1"/>
  <c r="K98" i="6" s="1"/>
  <c r="K97" i="6" s="1"/>
  <c r="I98" i="6"/>
  <c r="J96" i="6"/>
  <c r="K96" i="6" s="1"/>
  <c r="J195" i="6"/>
  <c r="K195" i="6" s="1"/>
  <c r="J194" i="6"/>
  <c r="K194" i="6" s="1"/>
  <c r="J186" i="6"/>
  <c r="K186" i="6" s="1"/>
  <c r="J185" i="6"/>
  <c r="K185" i="6" s="1"/>
  <c r="F185" i="6"/>
  <c r="J184" i="6"/>
  <c r="K184" i="6" s="1"/>
  <c r="F184" i="6"/>
  <c r="J183" i="6"/>
  <c r="K183" i="6" s="1"/>
  <c r="F183" i="6"/>
  <c r="J187" i="6"/>
  <c r="K187" i="6" s="1"/>
  <c r="F187" i="6"/>
  <c r="J193" i="6"/>
  <c r="K193" i="6" s="1"/>
  <c r="J192" i="6"/>
  <c r="K192" i="6" s="1"/>
  <c r="J191" i="6"/>
  <c r="K191" i="6" s="1"/>
  <c r="J190" i="6"/>
  <c r="K190" i="6" s="1"/>
  <c r="J189" i="6"/>
  <c r="K189" i="6" s="1"/>
  <c r="I189" i="6"/>
  <c r="I190" i="6" s="1"/>
  <c r="J241" i="6"/>
  <c r="K241" i="6" s="1"/>
  <c r="K240" i="6" s="1"/>
  <c r="I241" i="6"/>
  <c r="I242" i="6" s="1"/>
  <c r="J239" i="6"/>
  <c r="K239" i="6" s="1"/>
  <c r="K238" i="6" s="1"/>
  <c r="J182" i="6"/>
  <c r="K182" i="6" s="1"/>
  <c r="J181" i="6"/>
  <c r="K181" i="6" s="1"/>
  <c r="J180" i="6"/>
  <c r="K180" i="6" s="1"/>
  <c r="K188" i="6" l="1"/>
  <c r="T34" i="13" s="1"/>
  <c r="J237" i="6"/>
  <c r="K237" i="6" s="1"/>
  <c r="J236" i="6"/>
  <c r="K236" i="6" s="1"/>
  <c r="I236" i="6"/>
  <c r="I237" i="6" s="1"/>
  <c r="K235" i="6" l="1"/>
  <c r="J179" i="6"/>
  <c r="K179" i="6" s="1"/>
  <c r="J178" i="6"/>
  <c r="K178" i="6" s="1"/>
  <c r="J177" i="6"/>
  <c r="K177" i="6" s="1"/>
  <c r="K176" i="6" s="1"/>
  <c r="I177" i="6"/>
  <c r="I178" i="6" s="1"/>
  <c r="I179" i="6" s="1"/>
  <c r="J71" i="6"/>
  <c r="K71" i="6" s="1"/>
  <c r="J175" i="6"/>
  <c r="K175" i="6" s="1"/>
  <c r="J231" i="6" l="1"/>
  <c r="K231" i="6" s="1"/>
  <c r="G47" i="18"/>
  <c r="G46" i="18"/>
  <c r="G45" i="18"/>
  <c r="F44" i="18"/>
  <c r="G44" i="18" s="1"/>
  <c r="G43" i="18"/>
  <c r="G42" i="18"/>
  <c r="G37" i="18"/>
  <c r="G36" i="18"/>
  <c r="G35" i="18"/>
  <c r="F34" i="18"/>
  <c r="G34" i="18" s="1"/>
  <c r="G33" i="18"/>
  <c r="G32" i="18"/>
  <c r="G31" i="18"/>
  <c r="G38" i="18" s="1"/>
  <c r="F29" i="18" s="1"/>
  <c r="J234" i="6"/>
  <c r="K234" i="6" s="1"/>
  <c r="J233" i="6"/>
  <c r="K233" i="6" s="1"/>
  <c r="J232" i="6"/>
  <c r="K232" i="6" s="1"/>
  <c r="J230" i="6"/>
  <c r="K230" i="6" s="1"/>
  <c r="J229" i="6"/>
  <c r="K229" i="6" s="1"/>
  <c r="J228" i="6"/>
  <c r="K228" i="6" s="1"/>
  <c r="K227" i="6" s="1"/>
  <c r="I228" i="6"/>
  <c r="J226" i="6"/>
  <c r="K226" i="6" s="1"/>
  <c r="J225" i="6"/>
  <c r="K225" i="6" s="1"/>
  <c r="J224" i="6"/>
  <c r="K224" i="6" s="1"/>
  <c r="J223" i="6"/>
  <c r="K223" i="6" s="1"/>
  <c r="J221" i="6"/>
  <c r="K221" i="6" s="1"/>
  <c r="G48" i="18" l="1"/>
  <c r="F40" i="18" s="1"/>
  <c r="J222" i="6"/>
  <c r="K222" i="6" s="1"/>
  <c r="J220" i="6" l="1"/>
  <c r="K220" i="6" s="1"/>
  <c r="I220" i="6"/>
  <c r="I221" i="6" s="1"/>
  <c r="I229" i="6" s="1"/>
  <c r="J219" i="6"/>
  <c r="K219" i="6" s="1"/>
  <c r="J218" i="6"/>
  <c r="K218" i="6" s="1"/>
  <c r="J213" i="6"/>
  <c r="K213" i="6" s="1"/>
  <c r="J216" i="6"/>
  <c r="K216" i="6" s="1"/>
  <c r="J215" i="6"/>
  <c r="K215" i="6" s="1"/>
  <c r="I215" i="6"/>
  <c r="I216" i="6" s="1"/>
  <c r="I218" i="6" s="1"/>
  <c r="J212" i="6"/>
  <c r="K212" i="6" s="1"/>
  <c r="I212" i="6"/>
  <c r="I213" i="6" s="1"/>
  <c r="J205" i="6"/>
  <c r="K205" i="6" s="1"/>
  <c r="J210" i="6"/>
  <c r="K210" i="6" s="1"/>
  <c r="J209" i="6"/>
  <c r="K209" i="6" s="1"/>
  <c r="J208" i="6"/>
  <c r="K208" i="6" s="1"/>
  <c r="J207" i="6"/>
  <c r="K207" i="6" s="1"/>
  <c r="K206" i="6" s="1"/>
  <c r="I207" i="6"/>
  <c r="J204" i="6"/>
  <c r="K204" i="6" s="1"/>
  <c r="J203" i="6"/>
  <c r="K203" i="6" s="1"/>
  <c r="J201" i="6"/>
  <c r="K201" i="6" s="1"/>
  <c r="J202" i="6"/>
  <c r="K202" i="6" s="1"/>
  <c r="J200" i="6"/>
  <c r="K200" i="6" s="1"/>
  <c r="J199" i="6"/>
  <c r="K199" i="6" s="1"/>
  <c r="J198" i="6"/>
  <c r="K198" i="6" s="1"/>
  <c r="J197" i="6"/>
  <c r="K197" i="6" s="1"/>
  <c r="I197" i="6"/>
  <c r="I198" i="6" s="1"/>
  <c r="I199" i="6" s="1"/>
  <c r="I200" i="6" s="1"/>
  <c r="I201" i="6" s="1"/>
  <c r="I202" i="6" s="1"/>
  <c r="J173" i="6"/>
  <c r="J172" i="6"/>
  <c r="K217" i="6" l="1"/>
  <c r="K196" i="6"/>
  <c r="K211" i="6"/>
  <c r="K214" i="6"/>
  <c r="J171" i="6"/>
  <c r="K171" i="6" s="1"/>
  <c r="J170" i="6"/>
  <c r="K170" i="6" s="1"/>
  <c r="K172" i="6"/>
  <c r="K173" i="6"/>
  <c r="J169" i="6"/>
  <c r="K169" i="6" s="1"/>
  <c r="J168" i="6"/>
  <c r="K168" i="6" s="1"/>
  <c r="I168" i="6"/>
  <c r="K167" i="6" l="1"/>
  <c r="J166" i="6"/>
  <c r="K166" i="6" s="1"/>
  <c r="J165" i="6"/>
  <c r="K165" i="6" s="1"/>
  <c r="J164" i="6"/>
  <c r="K164" i="6" s="1"/>
  <c r="J163" i="6"/>
  <c r="K163" i="6" s="1"/>
  <c r="J162" i="6"/>
  <c r="K162" i="6" s="1"/>
  <c r="J161" i="6"/>
  <c r="K161" i="6" s="1"/>
  <c r="K160" i="6" s="1"/>
  <c r="I161" i="6"/>
  <c r="J158" i="6" l="1"/>
  <c r="K158" i="6" s="1"/>
  <c r="J159" i="6"/>
  <c r="K159" i="6" s="1"/>
  <c r="J157" i="6"/>
  <c r="K157" i="6" s="1"/>
  <c r="J156" i="6"/>
  <c r="K156" i="6" s="1"/>
  <c r="I156" i="6"/>
  <c r="J154" i="6"/>
  <c r="K154" i="6" s="1"/>
  <c r="J153" i="6"/>
  <c r="K153" i="6" s="1"/>
  <c r="J150" i="6"/>
  <c r="K150" i="6" s="1"/>
  <c r="J151" i="6"/>
  <c r="K151" i="6" s="1"/>
  <c r="J152" i="6"/>
  <c r="K152" i="6" s="1"/>
  <c r="J149" i="6"/>
  <c r="K149" i="6" s="1"/>
  <c r="I149" i="6"/>
  <c r="I152" i="6" s="1"/>
  <c r="J147" i="6"/>
  <c r="K147" i="6" s="1"/>
  <c r="K148" i="6" l="1"/>
  <c r="K155" i="6"/>
  <c r="J146" i="6"/>
  <c r="K146" i="6" s="1"/>
  <c r="I146" i="6"/>
  <c r="J145" i="6"/>
  <c r="K145" i="6" s="1"/>
  <c r="K144" i="6" s="1"/>
  <c r="J141" i="6"/>
  <c r="K141" i="6" s="1"/>
  <c r="J142" i="6"/>
  <c r="K142" i="6" s="1"/>
  <c r="J143" i="6"/>
  <c r="K143" i="6" s="1"/>
  <c r="J140" i="6"/>
  <c r="K140" i="6" s="1"/>
  <c r="J139" i="6" l="1"/>
  <c r="K139" i="6" s="1"/>
  <c r="K138" i="6" s="1"/>
  <c r="I139" i="6"/>
  <c r="J137" i="6"/>
  <c r="K137" i="6" s="1"/>
  <c r="J136" i="6"/>
  <c r="K136" i="6" s="1"/>
  <c r="J126" i="6"/>
  <c r="K126" i="6" s="1"/>
  <c r="J133" i="6"/>
  <c r="K133" i="6" s="1"/>
  <c r="J134" i="6"/>
  <c r="K134" i="6" s="1"/>
  <c r="J135" i="6"/>
  <c r="K135" i="6" s="1"/>
  <c r="J132" i="6"/>
  <c r="K132" i="6" s="1"/>
  <c r="J131" i="6"/>
  <c r="K131" i="6" s="1"/>
  <c r="J130" i="6"/>
  <c r="K130" i="6" s="1"/>
  <c r="J129" i="6"/>
  <c r="K129" i="6" s="1"/>
  <c r="J124" i="6"/>
  <c r="K124" i="6" s="1"/>
  <c r="J128" i="6"/>
  <c r="K128" i="6" s="1"/>
  <c r="J127" i="6"/>
  <c r="K127" i="6" s="1"/>
  <c r="J84" i="6"/>
  <c r="K84" i="6" s="1"/>
  <c r="J125" i="6"/>
  <c r="K125" i="6" s="1"/>
  <c r="J123" i="6" l="1"/>
  <c r="K123" i="6" s="1"/>
  <c r="I123" i="6"/>
  <c r="J122" i="6"/>
  <c r="K122" i="6" s="1"/>
  <c r="K121" i="6" l="1"/>
  <c r="J95" i="6"/>
  <c r="K95" i="6" s="1"/>
  <c r="K94" i="6" s="1"/>
  <c r="I95" i="6"/>
  <c r="I122" i="6" s="1"/>
  <c r="J63" i="6" l="1"/>
  <c r="K63" i="6" s="1"/>
  <c r="J93" i="6"/>
  <c r="K93" i="6" s="1"/>
  <c r="J92" i="6"/>
  <c r="K92" i="6" s="1"/>
  <c r="J91" i="6"/>
  <c r="K91" i="6" s="1"/>
  <c r="J90" i="6"/>
  <c r="K90" i="6" s="1"/>
  <c r="J86" i="6"/>
  <c r="K86" i="6" s="1"/>
  <c r="J87" i="6"/>
  <c r="K87" i="6" s="1"/>
  <c r="J89" i="6"/>
  <c r="K89" i="6" s="1"/>
  <c r="I89" i="6"/>
  <c r="I90" i="6" s="1"/>
  <c r="K88" i="6" l="1"/>
  <c r="J85" i="6" l="1"/>
  <c r="K85" i="6" s="1"/>
  <c r="J83" i="6"/>
  <c r="K83" i="6" s="1"/>
  <c r="J81" i="6"/>
  <c r="K81" i="6" s="1"/>
  <c r="J80" i="6"/>
  <c r="K80" i="6" s="1"/>
  <c r="J79" i="6"/>
  <c r="K79" i="6" s="1"/>
  <c r="J78" i="6"/>
  <c r="K78" i="6" s="1"/>
  <c r="J77" i="6"/>
  <c r="K77" i="6" s="1"/>
  <c r="J76" i="6"/>
  <c r="K76" i="6" s="1"/>
  <c r="J75" i="6"/>
  <c r="K75" i="6" s="1"/>
  <c r="K82" i="6" l="1"/>
  <c r="J74" i="6" l="1"/>
  <c r="K74" i="6" s="1"/>
  <c r="K73" i="6" s="1"/>
  <c r="I74" i="6"/>
  <c r="I75" i="6" s="1"/>
  <c r="J72" i="6" l="1"/>
  <c r="K72" i="6" s="1"/>
  <c r="J70" i="6"/>
  <c r="K70" i="6" s="1"/>
  <c r="J69" i="6"/>
  <c r="K69" i="6" s="1"/>
  <c r="J68" i="6"/>
  <c r="K68" i="6" s="1"/>
  <c r="J67" i="6"/>
  <c r="K67" i="6" s="1"/>
  <c r="J65" i="6"/>
  <c r="K65" i="6" s="1"/>
  <c r="J64" i="6"/>
  <c r="K64" i="6" s="1"/>
  <c r="J62" i="6"/>
  <c r="K62" i="6" s="1"/>
  <c r="J61" i="6"/>
  <c r="K61" i="6" s="1"/>
  <c r="J60" i="6"/>
  <c r="K60" i="6" s="1"/>
  <c r="I60" i="6"/>
  <c r="K66" i="6" l="1"/>
  <c r="K59" i="6"/>
  <c r="J58" i="6"/>
  <c r="K58" i="6" s="1"/>
  <c r="J57" i="6"/>
  <c r="K57" i="6" s="1"/>
  <c r="J56" i="6"/>
  <c r="K56" i="6" s="1"/>
  <c r="J53" i="6"/>
  <c r="K53" i="6" s="1"/>
  <c r="J52" i="6"/>
  <c r="K52" i="6" l="1"/>
  <c r="J55" i="6"/>
  <c r="K55" i="6" s="1"/>
  <c r="K54" i="6" s="1"/>
  <c r="I55" i="6"/>
  <c r="J46" i="6"/>
  <c r="K46" i="6" s="1"/>
  <c r="J45" i="6"/>
  <c r="K45" i="6" s="1"/>
  <c r="J44" i="6"/>
  <c r="K44" i="6" s="1"/>
  <c r="J43" i="6"/>
  <c r="K43" i="6" s="1"/>
  <c r="J42" i="6"/>
  <c r="K42" i="6" s="1"/>
  <c r="J41" i="6"/>
  <c r="K41" i="6" s="1"/>
  <c r="J38" i="6" l="1"/>
  <c r="K38" i="6" s="1"/>
  <c r="J37" i="6"/>
  <c r="K37" i="6" s="1"/>
  <c r="J36" i="6"/>
  <c r="K36" i="6" s="1"/>
  <c r="J35" i="6"/>
  <c r="K35" i="6" s="1"/>
  <c r="J34" i="6"/>
  <c r="K34" i="6" s="1"/>
  <c r="J33" i="6"/>
  <c r="K33" i="6" s="1"/>
  <c r="J32" i="6"/>
  <c r="K32" i="6" s="1"/>
  <c r="J31" i="6"/>
  <c r="K31" i="6" s="1"/>
  <c r="J20" i="6" l="1"/>
  <c r="K20" i="6" s="1"/>
  <c r="J28" i="6"/>
  <c r="K28" i="6" s="1"/>
  <c r="J27" i="6"/>
  <c r="K27" i="6" s="1"/>
  <c r="J26" i="6"/>
  <c r="K26" i="6" s="1"/>
  <c r="J19" i="6"/>
  <c r="K19" i="6" s="1"/>
  <c r="J11" i="6"/>
  <c r="K11" i="6" s="1"/>
  <c r="J25" i="6" l="1"/>
  <c r="K25" i="6" s="1"/>
  <c r="J22" i="6"/>
  <c r="K22" i="6" s="1"/>
  <c r="A5" i="9" l="1"/>
  <c r="A3" i="17"/>
  <c r="A4" i="17" l="1"/>
  <c r="A4" i="13"/>
  <c r="J51" i="6"/>
  <c r="K51" i="6" s="1"/>
  <c r="J24" i="6"/>
  <c r="K24" i="6" s="1"/>
  <c r="J23" i="6"/>
  <c r="K23" i="6" s="1"/>
  <c r="J21" i="6"/>
  <c r="K21" i="6" s="1"/>
  <c r="A33" i="9"/>
  <c r="J50" i="6" l="1"/>
  <c r="K50" i="6" s="1"/>
  <c r="K49" i="6" s="1"/>
  <c r="AC43" i="13" l="1"/>
  <c r="AF43" i="13" s="1"/>
  <c r="AC44" i="13"/>
  <c r="AF44" i="13" s="1"/>
  <c r="AC42" i="13" l="1"/>
  <c r="AF42" i="13" s="1"/>
  <c r="Z11" i="13" l="1"/>
  <c r="AC11" i="13" s="1"/>
  <c r="AF11" i="13" s="1"/>
  <c r="Z12" i="13"/>
  <c r="AC12" i="13" s="1"/>
  <c r="AF12" i="13" s="1"/>
  <c r="A3" i="13" l="1"/>
  <c r="B52" i="13" l="1"/>
  <c r="Z10" i="13"/>
  <c r="AC10" i="13" s="1"/>
  <c r="AF10" i="13" s="1"/>
  <c r="AC9" i="13"/>
  <c r="AF9" i="13" s="1"/>
  <c r="AI9" i="13" s="1"/>
  <c r="AL9" i="13" s="1"/>
  <c r="AB9" i="13"/>
  <c r="AE9" i="13" s="1"/>
  <c r="AH9" i="13" s="1"/>
  <c r="AK9" i="13" s="1"/>
  <c r="AC8" i="13"/>
  <c r="AF8" i="13" s="1"/>
  <c r="AI8" i="13" s="1"/>
  <c r="AL8" i="13" s="1"/>
  <c r="AB8" i="13"/>
  <c r="AE8" i="13" s="1"/>
  <c r="AH8" i="13" s="1"/>
  <c r="AK8" i="13" s="1"/>
  <c r="G24" i="9" l="1"/>
  <c r="G27" i="9" s="1"/>
  <c r="J48" i="6" l="1"/>
  <c r="K48" i="6" s="1"/>
  <c r="K47" i="6" l="1"/>
  <c r="J40" i="6"/>
  <c r="K40" i="6" s="1"/>
  <c r="K39" i="6" s="1"/>
  <c r="J10" i="6"/>
  <c r="K10" i="6" s="1"/>
  <c r="K9" i="6" s="1"/>
  <c r="J30" i="6"/>
  <c r="K30" i="6" s="1"/>
  <c r="K29" i="6" s="1"/>
  <c r="J18" i="6"/>
  <c r="K18" i="6" s="1"/>
  <c r="K17" i="6" s="1"/>
  <c r="T10" i="13" l="1"/>
  <c r="G249" i="6"/>
  <c r="K249" i="6" l="1"/>
  <c r="K247" i="6" s="1"/>
  <c r="T44" i="13" s="1"/>
  <c r="AE47" i="13" l="1"/>
  <c r="AH47" i="13"/>
  <c r="AK47" i="13"/>
  <c r="Y47" i="13"/>
  <c r="Y49" i="13" s="1"/>
  <c r="AB47" i="13"/>
  <c r="M48" i="13"/>
  <c r="K251" i="6"/>
  <c r="AB49" i="13" l="1"/>
  <c r="AE49" i="13" s="1"/>
  <c r="AH49" i="13" s="1"/>
  <c r="U41" i="13"/>
  <c r="U40" i="13"/>
  <c r="U26" i="13"/>
  <c r="U20" i="13"/>
  <c r="U11" i="13"/>
  <c r="U31" i="13"/>
  <c r="U33" i="13"/>
  <c r="U15" i="13"/>
  <c r="U21" i="13"/>
  <c r="U22" i="13"/>
  <c r="U43" i="13"/>
  <c r="U32" i="13"/>
  <c r="U28" i="13"/>
  <c r="U16" i="13"/>
  <c r="U25" i="13"/>
  <c r="U12" i="13"/>
  <c r="U27" i="13"/>
  <c r="U17" i="13"/>
  <c r="U18" i="13"/>
  <c r="U35" i="13"/>
  <c r="U39" i="13"/>
  <c r="U14" i="13"/>
  <c r="U36" i="13"/>
  <c r="U24" i="13"/>
  <c r="BU49" i="13"/>
  <c r="U30" i="13"/>
  <c r="U37" i="13"/>
  <c r="U42" i="13"/>
  <c r="U34" i="13"/>
  <c r="U10" i="13"/>
  <c r="U19" i="13"/>
  <c r="U13" i="13"/>
  <c r="U23" i="13"/>
  <c r="U29" i="13"/>
  <c r="U38" i="13"/>
  <c r="AK49" i="13"/>
  <c r="U44" i="13"/>
  <c r="AH46" i="13" l="1"/>
  <c r="AK46" i="13"/>
  <c r="AE46" i="13"/>
  <c r="AB46" i="13"/>
  <c r="Y46" i="13"/>
  <c r="Y48" i="13" s="1"/>
  <c r="M46" i="13"/>
  <c r="AB48" i="13" l="1"/>
  <c r="AE48" i="13" s="1"/>
  <c r="AH48" i="13" s="1"/>
  <c r="AK48" i="13" s="1"/>
</calcChain>
</file>

<file path=xl/sharedStrings.xml><?xml version="1.0" encoding="utf-8"?>
<sst xmlns="http://schemas.openxmlformats.org/spreadsheetml/2006/main" count="2797" uniqueCount="912">
  <si>
    <t>1.1</t>
  </si>
  <si>
    <t>M2</t>
  </si>
  <si>
    <t>L</t>
  </si>
  <si>
    <t>CÓDIGO</t>
  </si>
  <si>
    <t>UNID.</t>
  </si>
  <si>
    <t>ITEM</t>
  </si>
  <si>
    <t>FONTE</t>
  </si>
  <si>
    <t>DESCRIÇÃO DOS SERVIÇOS</t>
  </si>
  <si>
    <t>QUANT.</t>
  </si>
  <si>
    <t>PREÇO UNIT. (R$)</t>
  </si>
  <si>
    <t>PREÇO TOTAL (R$)</t>
  </si>
  <si>
    <t>PREÇO UNIT. C/ BDI (R$)</t>
  </si>
  <si>
    <t>TOTAL GERAL DA OBRA</t>
  </si>
  <si>
    <t>OBRA</t>
  </si>
  <si>
    <t>LOCAL</t>
  </si>
  <si>
    <t>TIPO DE OBRA DO EMPREENDIMENTO</t>
  </si>
  <si>
    <t>DESONERAÇÃO</t>
  </si>
  <si>
    <t>SIM</t>
  </si>
  <si>
    <t>Conforme legislação tributária municipal, definir estimativa de percentual da base de cálculo para o ISS:</t>
  </si>
  <si>
    <t>Sobre a base de cálculo, definir a respectiva alíquota do ISS (entre 2% e 5%):</t>
  </si>
  <si>
    <t>ITENS</t>
  </si>
  <si>
    <t>SIGLAS</t>
  </si>
  <si>
    <t>INTERVALO DE ADMISSIBILIDADE</t>
  </si>
  <si>
    <t>% Adotado</t>
  </si>
  <si>
    <t>1º Quartil</t>
  </si>
  <si>
    <t>Médio</t>
  </si>
  <si>
    <t>3º Quartil</t>
  </si>
  <si>
    <t>Administração Central</t>
  </si>
  <si>
    <t>AC</t>
  </si>
  <si>
    <t>Seguro e Garantia</t>
  </si>
  <si>
    <t>SG</t>
  </si>
  <si>
    <t>Risco</t>
  </si>
  <si>
    <t>R</t>
  </si>
  <si>
    <t>Despesas financeiras</t>
  </si>
  <si>
    <t>DF</t>
  </si>
  <si>
    <t>Lucro</t>
  </si>
  <si>
    <t xml:space="preserve">Tributos (impostos COFINS 3%, e PIS 0,65%) </t>
  </si>
  <si>
    <t>CP</t>
  </si>
  <si>
    <t xml:space="preserve">Tributos (ISS variável de acordo com o município) </t>
  </si>
  <si>
    <t>ISS</t>
  </si>
  <si>
    <t>Tributos (Contribuição Previdenciária - 0% ou 4,5%, conforme Lei 12.844/2013 - Desoneração)</t>
  </si>
  <si>
    <t>CPRB</t>
  </si>
  <si>
    <t>BDI SEM desoneração (Fórmula Acórdão TCU)</t>
  </si>
  <si>
    <t>BDI PAD</t>
  </si>
  <si>
    <t>BDI COM DESONERAÇÃO</t>
  </si>
  <si>
    <t>BDI DES</t>
  </si>
  <si>
    <t>Os valores de BDI foram calculados com o emprego da fórmula:</t>
  </si>
  <si>
    <t>BDI DES. =</t>
  </si>
  <si>
    <t>(1 + AC + S + R + G)*(1 + DF)*(1 + L)</t>
  </si>
  <si>
    <t>(1-CP-ISS-CPRB)</t>
  </si>
  <si>
    <t>Observações:</t>
  </si>
  <si>
    <t>DATA BASE</t>
  </si>
  <si>
    <t>Declaro para os devidos fins que o regime de Contribuição Previdenciária sobre a Receita Bruta adotado para elaboração do orçamento foi COM Desoneração, e que esta é a alternativa mais adequada para a Administração Pública.</t>
  </si>
  <si>
    <t>MEMÓRIA DE CÁLCULO</t>
  </si>
  <si>
    <t>Ac*</t>
  </si>
  <si>
    <t>R$</t>
  </si>
  <si>
    <t xml:space="preserve"> </t>
  </si>
  <si>
    <t>%</t>
  </si>
  <si>
    <t>CRONOGRAMA FÍSICO-FINANCEIRO</t>
  </si>
  <si>
    <t>SERVIÇO</t>
  </si>
  <si>
    <t>VALOR</t>
  </si>
  <si>
    <t>EXEC.</t>
  </si>
  <si>
    <t>TOTAIS</t>
  </si>
  <si>
    <t>PARCELA 1</t>
  </si>
  <si>
    <t xml:space="preserve"> Parc*</t>
  </si>
  <si>
    <t>Acumulado</t>
  </si>
  <si>
    <t>%:</t>
  </si>
  <si>
    <t>CRO=TOTAL</t>
  </si>
  <si>
    <t>INFORMAÇÕES GERAIS</t>
  </si>
  <si>
    <t>REFERÊNCIAS DE PREÇOS</t>
  </si>
  <si>
    <t>PLANILHA REF.</t>
  </si>
  <si>
    <t>BDI 1</t>
  </si>
  <si>
    <t>BDI 2</t>
  </si>
  <si>
    <t>BDI 3</t>
  </si>
  <si>
    <t>BDI's</t>
  </si>
  <si>
    <t>PLANILHA ORÇAMENTÁRIA DE CUSTOS</t>
  </si>
  <si>
    <t>SINAPI_MG / DES.</t>
  </si>
  <si>
    <t>SETOP_Central / DES.</t>
  </si>
  <si>
    <t>QUADRO DE COMPOSIÇÃO DO BDI 1</t>
  </si>
  <si>
    <t>BDI</t>
  </si>
  <si>
    <t>Período</t>
  </si>
  <si>
    <t>SINAPI / DES.</t>
  </si>
  <si>
    <t>SETOP / DES.</t>
  </si>
  <si>
    <t>SINAPI</t>
  </si>
  <si>
    <t>M3</t>
  </si>
  <si>
    <t>SETOP</t>
  </si>
  <si>
    <t>M</t>
  </si>
  <si>
    <t>CÁLCULO</t>
  </si>
  <si>
    <t>2.1</t>
  </si>
  <si>
    <t>2.2</t>
  </si>
  <si>
    <t>2.3</t>
  </si>
  <si>
    <t>4.1</t>
  </si>
  <si>
    <t>PARCELA 2</t>
  </si>
  <si>
    <t>5.1</t>
  </si>
  <si>
    <t>KG</t>
  </si>
  <si>
    <t>ÁREA DO PISO*ALTURA =4,2*5,7*0,1</t>
  </si>
  <si>
    <t>DIMENÇÕES DO TELHADO =4,2*6</t>
  </si>
  <si>
    <t>PERÍMETRO*ALTURA-ABERTURAS =21,1*2,8-(2*1,2+2*1+0,9*2,1)</t>
  </si>
  <si>
    <t>6,0 * 4,5</t>
  </si>
  <si>
    <t>6.1</t>
  </si>
  <si>
    <t>6.2</t>
  </si>
  <si>
    <t>CONSTRUÇÃO E REFORMA DE EDIFÍCIOS</t>
  </si>
  <si>
    <t>6.3</t>
  </si>
  <si>
    <t>6.4</t>
  </si>
  <si>
    <t>SILAS GERALDO DE SOUZA</t>
  </si>
  <si>
    <t>ENGENHEIRO CIVIL</t>
  </si>
  <si>
    <t>CREA-MG: 188174/D</t>
  </si>
  <si>
    <t xml:space="preserve">            SILAS GERALDO DE SOUZA</t>
  </si>
  <si>
    <r>
      <t xml:space="preserve">MUNICÍPIO: </t>
    </r>
    <r>
      <rPr>
        <sz val="10"/>
        <rFont val="Arial"/>
        <family val="2"/>
      </rPr>
      <t>ARCOS-MG</t>
    </r>
  </si>
  <si>
    <t>SERVIÇOS PRELIMINARES</t>
  </si>
  <si>
    <t>4.2</t>
  </si>
  <si>
    <t>2.4</t>
  </si>
  <si>
    <t>2.5</t>
  </si>
  <si>
    <t>10/2022</t>
  </si>
  <si>
    <t>MUNICÍPIO: ARCOS/MG</t>
  </si>
  <si>
    <r>
      <t>OBRA:</t>
    </r>
    <r>
      <rPr>
        <sz val="10"/>
        <rFont val="Arial"/>
        <family val="2"/>
      </rPr>
      <t xml:space="preserve"> REFORMA E AMPLIAÇÃO DA ESTAÇÃO RODOVIÁRIA</t>
    </r>
  </si>
  <si>
    <r>
      <t>LOCAL:</t>
    </r>
    <r>
      <rPr>
        <sz val="10"/>
        <rFont val="Arial"/>
        <family val="2"/>
      </rPr>
      <t xml:space="preserve"> AVENIDA MAGALHÃES PINTO</t>
    </r>
  </si>
  <si>
    <t>ED-16660</t>
  </si>
  <si>
    <t>FORNECIMENTO E COLOCAÇÃO DE PLACA DE OBRA EM CHAPA
GALVANIZADA #26, ESP. 0,45 MM, PLOTADA COM ADESIVO
VINÍLICO, AFIXADA COM REBITES 4,8X40 MM, EM ESTRUTURA
METÁLICA DE METALON 20X20 MM, ESP. 1,25 MM, INCLUSIVE
SUPORTE EM EUCALIPTO AUTOCLAVADO PINTADO COM TINTA
PVA DUAS (2) DEMÃOS</t>
  </si>
  <si>
    <t>1.2</t>
  </si>
  <si>
    <t>1.3</t>
  </si>
  <si>
    <t>UN</t>
  </si>
  <si>
    <t>MES</t>
  </si>
  <si>
    <t>INFRAESTRUTURA-SAGUÃO DE EMBARQUE E DESEMBARQUE</t>
  </si>
  <si>
    <t>DEMOLIÇÃO MECANIZADA DE CONCRETO, SEM ARMAÇÃO, COM
EQUIPAMENTO ELÉTRICO, INCLUSIVE AFASTAMENTO E
EMPILHAMENTO, EXCLUSIVE TRANSPORTE E RETIRADA DO
MATERIAL DEMOLIDO</t>
  </si>
  <si>
    <t>ED-48442</t>
  </si>
  <si>
    <t>PERFURAÇÃO DE ESTACA BROCA A TRADO MECANIZADO D = 500
MM</t>
  </si>
  <si>
    <t>ED-49757</t>
  </si>
  <si>
    <t>PERFURAÇÃO DE ESTACA BROCA A TRADO MANUAL D = 300 MM</t>
  </si>
  <si>
    <t>ED-49749</t>
  </si>
  <si>
    <t>ESCAVAÇÃO MANUAL DE VALA COM PROFUNDIDADE MENOR OU IGUAL A 1,30 M. AF_02/2021</t>
  </si>
  <si>
    <t>2.6</t>
  </si>
  <si>
    <t>2.7</t>
  </si>
  <si>
    <t>2.8</t>
  </si>
  <si>
    <t>2.9</t>
  </si>
  <si>
    <t>PERFURAÇÃO DE ESTACA BROCA A TRADO MECANIZADO D = 400
MM</t>
  </si>
  <si>
    <t>ED-49755</t>
  </si>
  <si>
    <t>APILOAMENTO DO FUNDO DE VALAS COM SOQUETE</t>
  </si>
  <si>
    <t>2.10</t>
  </si>
  <si>
    <t>2.11</t>
  </si>
  <si>
    <t>1.4</t>
  </si>
  <si>
    <t>1,2*2,4</t>
  </si>
  <si>
    <t>CONFORME CRONOGRAMA</t>
  </si>
  <si>
    <t>ESPESSURA DO PISO DO SAGUÃO DE EMBARQUE*ÁREA = 0,12*345,48</t>
  </si>
  <si>
    <t>NUMERO DE ESTACAS*PROFUNDIDADE DAS ESTACAS = 2*6</t>
  </si>
  <si>
    <t>NUMERO DE ESTACAS*PROFUNDIDADE DAS ESTACAS = 17*2</t>
  </si>
  <si>
    <t>NUMERO DE ESTACAS*PROFUNDIDADE DAS ESTACAS = 9*1,5</t>
  </si>
  <si>
    <t>LOCAÇÃO DE BANHEIRO QUIMICO, DIMENSÃO 110X120X230 CM, CONTENDO PIA/HIGIENIZADOR DE MÃOS, INCLUSIVE MANUTENÇÃO E MOBILIZAÇÃO E DESMOBILIZAÇÃO</t>
  </si>
  <si>
    <t>ED-50155</t>
  </si>
  <si>
    <t>DEMOLIÇÃO MANUAL DE ALVENARIA DE TIJOLO CERÂMICO OU BLOCO DE CONCRETO, INCLUSIVE AFASTAMENTO E EMPILHAMENTO, EXCLUSIVE TRANSPORTE E RETIRADA DO MATERIAL DEMOLIDO</t>
  </si>
  <si>
    <t>ED-48435</t>
  </si>
  <si>
    <t xml:space="preserve">(COMPRIMENTO*LARGURA*PROFUNDIDADE*Nº DE BLOCOS)+(COMPRIMENTO*LARGURA*PROFUNDIDADE*Nº DE SAPATAS)+(COMPRIMENTO*LARGURA*PROFUNDIDADE DAS VIGAS BALDRAME) = (1,3*1,3*1*2)+(0,7*0,8*0,5*9)+(82,39*0,2*0,4) </t>
  </si>
  <si>
    <t>ED-51093</t>
  </si>
  <si>
    <t xml:space="preserve">(COMPRIMENTO*LARGURA*Nº DE BLOCOS)+(COMPRIMENTO*LARGURA*Nº DE SAPATAS)+(COMPRIMENTO*LARGURA DAS VIGAS BALDRAME) = (1,3*1,3*2)+(0,7*0,8*9)+(82,39*0,2) </t>
  </si>
  <si>
    <t>FORNECIMENTO DE CONCRETO ESTRUTURAL, PREPARADO EM OBRA COM BETONEIRA COM FCK 25MPA, INCLUSIVE LANÇAMENTO, ADENSAMENTO E ACABAMENTO - FUNDAÇÃO</t>
  </si>
  <si>
    <t>ED-49787</t>
  </si>
  <si>
    <r>
      <t xml:space="preserve">VOLUME ITEM 2.6+(ÁREA*COMPRIMENTO DE ESTACAS DE </t>
    </r>
    <r>
      <rPr>
        <sz val="10"/>
        <rFont val="Calibri"/>
        <family val="2"/>
      </rPr>
      <t>ф</t>
    </r>
    <r>
      <rPr>
        <sz val="10"/>
        <rFont val="Arial"/>
        <family val="2"/>
      </rPr>
      <t xml:space="preserve">50cm)+(ÁREA*COMPRIMENTO DE ESTACAS DE </t>
    </r>
    <r>
      <rPr>
        <sz val="10"/>
        <rFont val="Calibri"/>
        <family val="2"/>
      </rPr>
      <t>ф</t>
    </r>
    <r>
      <rPr>
        <sz val="10"/>
        <rFont val="Arial"/>
        <family val="2"/>
      </rPr>
      <t xml:space="preserve">40cm)+(ÁREA*COMPRIMENTO DE ESTACAS DE </t>
    </r>
    <r>
      <rPr>
        <sz val="10"/>
        <rFont val="Calibri"/>
        <family val="2"/>
      </rPr>
      <t>ф</t>
    </r>
    <r>
      <rPr>
        <sz val="10"/>
        <rFont val="Arial"/>
        <family val="2"/>
      </rPr>
      <t>30cm) = 12,49+(0,196*12)+(0,125*34)+(0,070*13,5)</t>
    </r>
  </si>
  <si>
    <t>CORTE, DOBRA E MONTAGEM DE AÇO CA-50 DIAMETRO (6,3MM A 12,5MM)</t>
  </si>
  <si>
    <t>CORTE E DOBRA E MONTAGEM DE AÇO CA-60 (DIAMETRO 4,2MM A 5,0 MM)</t>
  </si>
  <si>
    <t>ED-48295</t>
  </si>
  <si>
    <t>ED-48297</t>
  </si>
  <si>
    <t>PESO DE AÇO PARA ESTACAS, BLOCOS, SAPATAS, VIGAS BALDRAME E ESPERAS CONFORME PROJETO ESTRUTURAL</t>
  </si>
  <si>
    <t>ESCAVAÇÃO MANUAL DE TERRA (DESATERRO MANUAL)</t>
  </si>
  <si>
    <t>ED-51110</t>
  </si>
  <si>
    <t>ÁREA DO DEPÓSITO DO SUBSOLO*ALTURA MÉDIA DE ESCAVAÇÃO = 168,89*1,1</t>
  </si>
  <si>
    <t>SUPRAESTRUTURA-SAGUÃO DE EMBARQUE E DESEMBARQUE</t>
  </si>
  <si>
    <t>MONTAGEM E DESMONTAGEM DE FÔRMA DE PILARES RETANGULARES E ESTRUTURAS SIMILARES, PÉ-DIREITO SIMPLES, EM MADEIRA SERRADA, 4 UTILIZAÇÕES. AF_09/2020</t>
  </si>
  <si>
    <t>ÁREA DE FORMA DOS PILARES DO DEPÓSITO+PILARES DE APOIO DA COBERTURA+PILARES DO CONSELHO TUTELAR (CONFORME PROJETO ESTRUTURAL)= 67,32+28,4+26,64</t>
  </si>
  <si>
    <t>MONTAGEM E DESMONTAGEM DE FÔRMA DE VIGA, ESCORAMENTO COM PONTALETE DE M2 CR 182,51 MADEIRA, PÉ-DIREITO SIMPLES, EM MADEIRA SERRADA, 4 UTILIZAÇÕES. AF_09/ 2020</t>
  </si>
  <si>
    <t>ÁREA DE FORMA DAS VIGAS DO DEPÓSITO+VIGAS DO CONSELHO TUTELAR</t>
  </si>
  <si>
    <t>ARMAÇÃO DE PILAR OU VIGA DE UMA ESTRUTURA CONVENCIONAL DE CONCRETO ARMADO UTILIZANDO AÇO CA-60 DE 5,0 MM - MONTAGEM. AF_06/2022</t>
  </si>
  <si>
    <t>ARMAÇÃO DE PILAR OU VIGA DE ESTRUTURA CONVENCIONAL DE CONCRETO ARMADO UTILIZANDO AÇO CA-50 DE 6,3 MM - MONTAGEM. AF_06/2022</t>
  </si>
  <si>
    <t>ARMAÇÃO DE PILAR OU VIGA DE ESTRUTURA CONVENCIONAL DE CONCRETO ARMADO UTILIZANDO AÇO CA-50 DE 8,0 MM - MONTAGEM. AF_06/202</t>
  </si>
  <si>
    <t>ARMAÇÃO DE PILAR OU VIGA DE UMA ESTRUTURA CONVENCIONAL DE CONCRETO ARMADO  UTILIZANDO AÇO CA-50 DE 10,0 MM - MONTAGEM. AF_06/2022</t>
  </si>
  <si>
    <t>ARMAÇÃO DE PILAR OU VIGA DE UMA ESTRUTURA CONVENCIONAL DE CONCRETO ARMADO  AÇO CA-50 DE 12,5 MM - MONTAGEM. AF_06/2022</t>
  </si>
  <si>
    <t>PESO DE AÇO CONFORME PROJETO ESTRUTURAL DOS PILARES DE APOIO DA COBERTURA</t>
  </si>
  <si>
    <t xml:space="preserve">PESO DE AÇO CONFORME PROJETO ESTRUTURAL DE PILARES E VIGAS DO DEPÓSITO E CONSELHO TUTELAR </t>
  </si>
  <si>
    <t>FORNECIMENTO DE CONCRETO ESTRUTURAL, USINADO, COM FCK 25 MPA, INCLUSIVE LANÇAMENTO, ADENSAMENTO E ACABAMENTO</t>
  </si>
  <si>
    <t>ED-49630</t>
  </si>
  <si>
    <t>VOLUME DE CONCRETO DOS PILARES E VIGAS DO DEPÓSITO+PILARES E VIGAS DO CONSELHO TUTELAR = 8,94+5,04</t>
  </si>
  <si>
    <t>FORNECIMENTO DE CONCRETO ESTRUTURAL, USINADO, COM FCK 30 MPA, INCLUSIVE LANÇAMENTO, ADENSAMENTO E ACABAMENTO</t>
  </si>
  <si>
    <t>ED-49631</t>
  </si>
  <si>
    <t>VOLUME DE CONCRETO DOS PILARES DE APOIO DA COBERTURA</t>
  </si>
  <si>
    <t>3.1</t>
  </si>
  <si>
    <t>3.6</t>
  </si>
  <si>
    <t>3.2</t>
  </si>
  <si>
    <t>3.3</t>
  </si>
  <si>
    <t>3.4</t>
  </si>
  <si>
    <t>3.5</t>
  </si>
  <si>
    <t>3.7</t>
  </si>
  <si>
    <t>3.8</t>
  </si>
  <si>
    <t>3.9</t>
  </si>
  <si>
    <t>ALVENARIA DE BLOCO DE CONCRETO CHEIO SEM ARMAÇÃO, EM CONCRETO COM FCK DE 20MPA , ESP. 19CM, PARA REVESTIMENTO, INCLUSIVE ARGAMASSA PARA ASSENTAMENTO</t>
  </si>
  <si>
    <t>ED-48220</t>
  </si>
  <si>
    <t>(COMPRIMENTO DO MURO DE CONTENSÃO*ALTURA DESCONTANDO AS VIGAS)+(COMPRIMENTO DAS VIGAS BALDRAME DO CONSELHO*ALTURA DE UMA FIADA PARA EMBASAMENTO) = (38,55*1,2)+(49,24*0,2)</t>
  </si>
  <si>
    <t>ALVENARIA DE VEDAÇÃO COM TIJOLO CERÂMICO FURADO, ESP. 19CM, PARA REVESTIMENTO, INCLUSIVE ARGAMASSA PARA ASSENTAMENTO</t>
  </si>
  <si>
    <t>ED-48233</t>
  </si>
  <si>
    <t>COMPRIMENTO*ALTURA DA ALVENARIA DE VEDAÇÃO DO DEPÓSITO = (33,15*2,6)</t>
  </si>
  <si>
    <t>ALVENARIA DE VEDAÇÃO COM TIJOLO CERAMICO FURADO ESP. 14CMM PARA REVESTIMENTO, INCLUSIVE ARGAMASSA PARA ASSENTAMENTO</t>
  </si>
  <si>
    <t>ED-48232</t>
  </si>
  <si>
    <t>CONTRAVERGA MOLDADA IN LOCO EM CONCRETO PARA VÃOS DE MAIS 1,5 M DE COMPRIMENTO. AF_03/2016</t>
  </si>
  <si>
    <t>VERGA MOLDADA IN LOCO EM CONCRETO PARA JANELAS COM MAIS 1,5 M DE VÃO. AF_03/2016</t>
  </si>
  <si>
    <t>VERGA MOLDADA IN LOCO EM CONCRETO PARA PORTAS COM ATÉ 1,5 M DE VÃO. AF_03/2016</t>
  </si>
  <si>
    <t>(COMPRIMENTO DE JANELAS COM VÃOS ACIMA DE 1,5M)+(50% DO COMPRIMENTO DA VERGA PARA APOIO) = (1,6*5)+50%</t>
  </si>
  <si>
    <t>(COMPRIMENTO DE JANELAS COM VÃOS ACIMA DE 1,5M)+(50% DO COMPRIMENTO DA CONTRAVERGA PARA APOIO) = (1,6*5)*1,5</t>
  </si>
  <si>
    <t>VERGA MOLDADA IN LOCO EM CONCRETO PARA PORTAS COM MAIS DE 1,5 M DE VÃO. AF_03/2016</t>
  </si>
  <si>
    <t>(COMPRIMENTO DE PORTAS COM MAIS DE 1,5M DE VÃO)+(50%DO COMPRIMENTO DA VERGA PARA APOIO) = (2,4)+50%</t>
  </si>
  <si>
    <t>(COMPRIMENTO DE PORTAS COM ATÉ 1,5M DE VÃO)+(50%DO COMPRIMENTO DA VERGA PARA APOIO) = (0,8*3+1,2*2)+50%</t>
  </si>
  <si>
    <t>4.3</t>
  </si>
  <si>
    <t>4.4</t>
  </si>
  <si>
    <t>4.5</t>
  </si>
  <si>
    <t>4.6</t>
  </si>
  <si>
    <t>4.7</t>
  </si>
  <si>
    <t>ED-50174</t>
  </si>
  <si>
    <t>(COMPRIMENTO DE ALVENARIA DO CONSELHO*2 FACES*0,60M DE ALTURA)+(COMPRIMENTO DA CONTENSÃO DO DEPÓSITO*ALTURA DA CONTENSÃO)+(DIMENSÃO DA FACE INTERNA, EXTERNA E SUPERIOR DA ALVENARIA DE EMBASAMENTO DO CONSELHO*COMPRIMENTO DA ALVENARIA DE EMBASAMENTO DO CONSELHO) =  (49,24*2*0,6)+(33,15*1,8)+((0,2+0,2+0,2)*49,24)</t>
  </si>
  <si>
    <t>PINTURA COM EMULSÃO ASFÁLTICA DUAS DEMAOS</t>
  </si>
  <si>
    <t>CHAPISCO APLICADO EM ALVENARIAS E ESTRUTURAS DE CONCRETO INTERNAS, COM COLHER DE PEDREIRO. ARGAMASSA TRAÇO 1:3 COM PREPARO EM BETONEIRA 400L. AF_10 /2022</t>
  </si>
  <si>
    <t>CHAPISCO APLICADO EM ALVENARIA (COM PRESENÇA DE VÃOS) E ESTRUTURAS DE CONCRETO DE FACHADA, COM COLHER DE PEDREIRO. ARGAMASSA TRAÇO 1:3 COM PREPARO EM BETONEIRA 400L. AF_10/2022</t>
  </si>
  <si>
    <t>(PERIMETRO*ALTURA*Nº DE PILARES DE APOIO DA COBERTURA)+(PERIMETRO EXTERNO*ALTURA DO CONSELHO)-(Nº DE JANELAS*COMPRIMENTO*ALTURA+Nº DE PORTAS EXTERNAS*COMPRIMENTO*ALTURA) = (2*7,1*2)+((5,85+3,37+3,92+2,9+6,4+9,5)*3,7)-(5*1,6*1+1*2,4*2,1)</t>
  </si>
  <si>
    <t>ALVENARIA-SAGUÃO DE EMBARQUE E DESEMBARQUE</t>
  </si>
  <si>
    <t>IMPERMEABILIZAÇÃO-SAGUÃO DE EMBARQUE E DESEMBARQUE</t>
  </si>
  <si>
    <t>REVESTIMENTO EXTERNO-SAGUÃO DE EMBARQUE E DESEMBARQUE</t>
  </si>
  <si>
    <t xml:space="preserve">(ÁREA DE REBOCO ADMINISTRATIVO = 57,77)+(ÁREA DE REBOCO ATENDIMENTO = 54,13)+(ÁREA DE REBOCO CIRCULAÇÃO = 23,42)+(ÁREA DE REBOCO DIREÇÃO = 49,04)+(ÁREA DE REBOCO SALA DE REUNIÃO = 37,79)+(ÁREA DE REBOCO SALA DE ARQUIVO = 36,31)+(ÁREA DE REBOCO HALL = 48,75)+(ÁREA DE REBOCO DEPÓSITO SUBSOLO = 343,22) </t>
  </si>
  <si>
    <t>REVESTIMENTO INTERNO-SAGUÃO DE EMBARQUE E DESEMBARQUE</t>
  </si>
  <si>
    <t>7.1</t>
  </si>
  <si>
    <t>EMBOÇO OU MASSA ÚNICA EM ARGAMASSA TRAÇO 1:2:8, PREPARO MECÂNICO COM BETONEIRA 400 L, APLICADA MANUALMENTE EM PANOS DE FACHADA COM PRESENÇA DE VÃOS, ESPESSURA DE 25 MM. AF_08/2022</t>
  </si>
  <si>
    <t>ÁREA DE CHAPISCO ITEM 6.1</t>
  </si>
  <si>
    <t>PREPARAÇÃO PARA EMASSAMENTO OU PINTURA (LÁTEX/ACRÍLICA) EM PAREDE, INCLUSIVE UMA (1) DEMÃO DE SELADOR ACRÍLICO</t>
  </si>
  <si>
    <t>ED-50514</t>
  </si>
  <si>
    <t>APLICAÇÃO MANUAL DE PINTURA COM TINTA LÁTEX ACRÍLICA EM PAREDES, DUAS DEMÃOS. AF_06/2014</t>
  </si>
  <si>
    <t>88489</t>
  </si>
  <si>
    <t>MASSA ÚNICA, PARA RECEBIMENTO DE PINTURA, EM ARGAMASSA TRAÇO 1:2:8, PREPARO MECÂNICO COM BETONEIRA 400L, APLICADA MANUALMENTE EM FACES INTER NAS DE PAREDES, ESPESSURA DE 20MM, COM EXECUÇÃO DE TALISCAS. AF_06/201 4</t>
  </si>
  <si>
    <t>7.2</t>
  </si>
  <si>
    <t>7.3</t>
  </si>
  <si>
    <t>7.4</t>
  </si>
  <si>
    <t>ÁREA DE CHAPISCO ITEM 7.1</t>
  </si>
  <si>
    <t>PAVIMENTAÇÃO INTERNA-SAGUÃO DE EMBARQUE E DESEMBARQUE</t>
  </si>
  <si>
    <t>REGULARIZAÇÃO E COMPACTAÇÃO DE TERRENO COM PLACA VIBRATÓRIA</t>
  </si>
  <si>
    <t>ED-51123</t>
  </si>
  <si>
    <t>8.1</t>
  </si>
  <si>
    <t>FORNECIMENTO DE CONCRETO ESTRUTURAL, USINADO, COM FCK 20 MPA, INCLUSIVE LANÇAMENTO, ADENSAMENTO E ACABAMENTO</t>
  </si>
  <si>
    <t>8.2</t>
  </si>
  <si>
    <t>8.3</t>
  </si>
  <si>
    <t>8.4</t>
  </si>
  <si>
    <t>8.5</t>
  </si>
  <si>
    <t>ED-49629</t>
  </si>
  <si>
    <t>CONTRAPISO DESEMPENADO COM ARGAMASSA, TRAÇO 1:3 ( CIMENTO E AREIA), ESP. 30MM</t>
  </si>
  <si>
    <t>ED-50568</t>
  </si>
  <si>
    <t>ÁREA DE PISO DO CONSELHO ITEM 8.1</t>
  </si>
  <si>
    <t>ED-50611</t>
  </si>
  <si>
    <t>ED-50544</t>
  </si>
  <si>
    <t>REVESTIMENTO COM CERÂMICA APLICADO EM PISO, ACABAMENTO ESMALTADO, AMBIENTE EXTERNO ( ANTIDERRAPANTE), PADRÃO EXTRA, DIMENSÃO DA PEÇA ATÉ 2025 CM2, PEI IV, ASSENTAMENTO COM ARGAMASSA INDUSTRIALIZADA, INCLUSIVE REJUNTAMENTO</t>
  </si>
  <si>
    <t>RODAPÉ COM REVESTIMENTO EM CERÂMICA ESMALTADA COMERCIAL, ALTURA 10CM, PEI IV, ASSENTAMENTO COM ARGAMASSA INDUSTRIALIZADA, INCLUSIVE REJUNTAMENTO</t>
  </si>
  <si>
    <t>ED-50771</t>
  </si>
  <si>
    <t>(PERIMETRO ATENDIMENTO-ABERTURA)+(PERIMETRO ATENDIMENTO-ABERTURAS)+(PERIMETRO CIRCULAÇÃO-ABERTURAS)+(PERIMETRO DIREÇÃO-ABERTURA)+(PERIMETRO SALA DE REUNIÃO-ABERTURA)+(PERIMETRO SALA DE ARQUIVOS-ABERTURAS)+(PERIMETRO HALL-ABERTURAS) = (16,50-0,8)+(17,3-0,8-2,4-1,2)+(6,2-0,8-0,8)+(14,14-0,8)+(11,1-0,8)+(17,67-1,2-0,9)+(22,31-0,9-0,7)</t>
  </si>
  <si>
    <t>PAVIMENTAÇÃO EXTERNA-SAGUÃO DE EMBARQUE E DESEMBARQUE</t>
  </si>
  <si>
    <t>9.1</t>
  </si>
  <si>
    <t>9.2</t>
  </si>
  <si>
    <t>9.3</t>
  </si>
  <si>
    <t>9.4</t>
  </si>
  <si>
    <t>9.5</t>
  </si>
  <si>
    <t>ÁREA DE PISO SAGUÃO DE EMBARQUE E DESEMBARQUE CONFORME PROJETO ARQUITETÔNICO</t>
  </si>
  <si>
    <t>ÁREA DE PISO SAGUÃO DE EMBARQUE E DESEMBARQUE*0,10m DE ESPESSURA = 249,42*0,10</t>
  </si>
  <si>
    <t>PISO EM GRANILITE ESP.8MM, ACABAMENTO POLIDO, COR CINZA, MODULAÇÃO 1X1M, INCLUSIVE JUNTA PLASTICA RESINA E POLIMENTO MECANICAZADO</t>
  </si>
  <si>
    <t>GUIA DE MEIO-FIO, EM CONCRETO COM FCK 20MPA, PRÉ_x0002_MOLDADA, MFC-01 PADRÃO DER-MG, DIMENSÕES (12X16,7X35)CM , EXCLUSIVE SARJETA, INCLUSIVE ESCAVAÇÃO, APILOAMENTO E TRANSPORTE COM RETIRADA DO MATERIAL ESCAVADO (EM CAÇAMBA)</t>
  </si>
  <si>
    <t>ED-51139</t>
  </si>
  <si>
    <t>ÁREA DE PISO ITEM 9.1</t>
  </si>
  <si>
    <t>PERIMETRO DO SAGUÃO DE EMBARQUE E DESEMBARQUE REFERENTE AS LATERAIS E FRENTE = 11,00+5,15+1,08+5,60+2,80+6,04+0,54+2,10+1,08+3,87+2,80+6,04+0,54+2,10+1,08+3,87+2,80+6,04+0,54+2,10+1,08+3,87+2,80+7,78+0,54+7,44+2,00</t>
  </si>
  <si>
    <t>COBERTURA-SAGUÃO DE EMBARQUE E DESEMBARQUE</t>
  </si>
  <si>
    <t>PROJETO EXECUTIVO DE ESTRUTURA METÁLICA</t>
  </si>
  <si>
    <t>CO-27428</t>
  </si>
  <si>
    <t>PRA1</t>
  </si>
  <si>
    <t xml:space="preserve">ESTIMADO PELA ÁREA DE COBERTURA </t>
  </si>
  <si>
    <t>10.1</t>
  </si>
  <si>
    <t>10.2</t>
  </si>
  <si>
    <t>10.3</t>
  </si>
  <si>
    <t>FORNECIMENTO DE ESTRUTURA METÁLICA E ENGRADAMENTO METÁLICO PARA TELHADO DE QUADRA POLIESPORTIVA EM AÇO, COBERTURA PADRÃO DO GINÁSIO POLIESPORTIVO, EXCLUSIVE TELHA, INCLUSIVE PILAR METÁLICO, FABRICAÇÃO, TRANSPORTE, MONTAGEM, APLICAÇÃO DE FUNDO PREPARADOR ANTICORROSIVO, UMA (1) DEMÃO E PINTURA ESMALTE, DUAS (2) DEMÃOS</t>
  </si>
  <si>
    <t>(ÁREA DE COBERTURA DO SAGUÃO DE EMBARQUE E DESEMBARQUE)+(ÁREA DE COBERTURA DO CONSELHO) = (36,40*12,00)+(5,45*6,40+2,7*8,82)</t>
  </si>
  <si>
    <t>CONFORME ITEM 10.2</t>
  </si>
  <si>
    <t>COMPOSIÇÃO</t>
  </si>
  <si>
    <t>(PERIMETRO DA FRENTE, FUNDO E LATERAIS DA COBERTURA DO SAGUÃO DE EMBARQUE E DESEMBARQUE)*ALTURA DA PLATIBANDA INDICADA NO PROJETO ARQUITETÔNICO = (36,40+36,40+12,00+12,00)*0,90</t>
  </si>
  <si>
    <t>CALHA EM CHAPA GALVANIZADA ESP.0,65MM(GSG-24) COM DESENVOLVIMENTO 75CM, INCLUSIVE IÇAMENTO VERTICAL E INSTALAÇÃO</t>
  </si>
  <si>
    <t>ED-50659</t>
  </si>
  <si>
    <t>COMPRIMENTO DA CALHA DA COBERTURA DO SAGUÃO DE EMBARQUE E DESEMBARQUE+COMPRIMENTO DA CALHA DO CONSELHO = 36,40+9,10</t>
  </si>
  <si>
    <t>RUFO E CONTRARRUFO EM CHAPA GALVANIZADA, ESP. 0,65MM ( GSG-24), COM DESENVOLVIMENTO DE 60CM, INCLUSIVE IÇAMENTO MANUAL VERTICAL</t>
  </si>
  <si>
    <t>ED-50680</t>
  </si>
  <si>
    <t>ED-50679</t>
  </si>
  <si>
    <t>RUFO E CONTRA-RUFO EM CHAPA GALVANIZADA, ESP. 0,65MM ( GSG-24), COM DESENVOLVIMENTO DE 50CM, INCLUSIVE IÇAMENTO MANUAL VERTICAL</t>
  </si>
  <si>
    <t>PERIMETRO DO CONSELHO = 5,45+9,1+8,82+2,7+3,37+6,2</t>
  </si>
  <si>
    <t>CHAPIM EM CHAPA GALVANIZADA COM PINGADEIRA ESP.065MM COM DESENVOLVIMENTO DE 35CM, INCLUSIVE IÇAMENTO MANUAL VERTICAL E INSTALAÇÃO</t>
  </si>
  <si>
    <t>ED-50667</t>
  </si>
  <si>
    <t>(PERIMETRO DA FRENTE E LATERAIS DO SAGUÃO DE EMBARQUE)+(PERIMETRO DO CONSELHO) = (36,40+12,00+12,00)+(5,45+9,1+8,82+2,7+3,37+6,2)</t>
  </si>
  <si>
    <t>10.4</t>
  </si>
  <si>
    <t>10.5</t>
  </si>
  <si>
    <t>10.6</t>
  </si>
  <si>
    <t>10.7</t>
  </si>
  <si>
    <t>10.8</t>
  </si>
  <si>
    <t>ESQUADRIAS-SAGUÃO DE EMBARQUE E DESEMBARQUE</t>
  </si>
  <si>
    <t>FORNECIMENTO E ASSENTAMENTO DE JANELA DE ALUMÍNIO, LINHA SUPREMA ACABAMENTO ANODIZADO, TIPO CORRER COM CONTRAMARCO, INCLUSIVE FORNECIMENTO DE VIDRO LISO DE 4MM, FERRAGENS E ACESSÓRIOS</t>
  </si>
  <si>
    <t>ED-50962</t>
  </si>
  <si>
    <t>ÁREA DE ABERTURA DE JANELAS DO CONSELHO = 5*1,60*1,00</t>
  </si>
  <si>
    <t>11.1</t>
  </si>
  <si>
    <t>11.2</t>
  </si>
  <si>
    <t>11.3</t>
  </si>
  <si>
    <t>11.4</t>
  </si>
  <si>
    <t>FORNECIMENTO DE ESTRUTURA METÁLICA E ENGRADAMENTO METÁLICO PARA TELHADO DE QUADRA POLIESPORTIVA EM AÇO, COBERTURA PADRÃO DO GINÁSIO POLIESPORTIVO, EXCLUSIVE TELHA E PILAR METÁLICO, INCLUSIVE FABRICAÇÃO, TRANSPORTE, MONTAGEM, APLICAÇÃO DE FUNDO PREPARADOR ANTICORROSIVO, UMA (1) DEMÃO E PINTURA ESMALTE, DUAS (2) DEMÃOS (REFERENCIA ED-20577)</t>
  </si>
  <si>
    <t>FORRO DE GESSO-SAGUÃO DE EMBARQUE E DESEMBARQUE</t>
  </si>
  <si>
    <t>FORRO EM CHAPA DE GESSO ACARTONADA, ESP. 12,5MM, COM FIXAÇÃO DO TIPO ESTRUTURADA EM PERFIL METÁLICO, EXCLUSIVE PERFIL TABICA, SANCA E MOLDURA, INCLUSIVE ACESSÓRIOS E FIXAÇÃO</t>
  </si>
  <si>
    <t>ED-49686</t>
  </si>
  <si>
    <t>12.1</t>
  </si>
  <si>
    <t>ÁREA DE FORRO DO CONSELHO: ÁREA ADMINISTRATIVO+ÁREA ATENDIMENTO+ÁREA CIRCULAÇÃO+ÁREA DIREÇÃO+ÁREA SALA DE REUNIÃO+ÁREA SALA DE ARQUIVO+ÁREA HALL+ÁREA I.S = 15,26+17,44+3,72+11,80+7,70+15,99+25,66+2,33</t>
  </si>
  <si>
    <t>PERFIL TABICA GALVANIZADO, TIPO LISA, COM ACABAMENTO EM PINTURA, NA COR BRANCA, PARA FORRO EM CHAPA DE GESSO ACARTONADO, INCLUSIVE ACESSÓRIOS DE FIXAÇÃO</t>
  </si>
  <si>
    <t>ED-28454</t>
  </si>
  <si>
    <t>SOMATÓRIO DO PERIMETRO DA ÁREA INTERNA DO CONSELHO = PERIMETRO DO ADMINISTRATIVO+PERIMETRO DO ATENDIMENTO+PERIMETRO DA CISCULAÇÃO+PERIMETRO DA DIREÇÃO+PERIMETRO DA SALA DE REUNIÃO+PERIMETRO DA SALA DE ARQUIVO+PERIMETRO DO HALL+PERIMETRO DO I.S. = 16,50+17,30+7,80+14,14+11,10+17,67+22,31+6,40</t>
  </si>
  <si>
    <t>12.2</t>
  </si>
  <si>
    <t>EMASSAMENTO EM FORRO DE GESSO COM MASSA CORRIDA ( PVA), UMA (1) DEMÃO, INCLUSIVE LIXAMENTO PARA PINTURA</t>
  </si>
  <si>
    <t>ED-50486</t>
  </si>
  <si>
    <t>PREPARAÇÃO PARA EMASSAMENTO OU PINTURA (LÁTEX/ ACRÍLICA) EM PAREDE OU FORRO EM CHAPA DE GESSO ACARTONADO (DRYWALL), INCLUSIVE UMA (1) DEMÃO DE SELADOR ACRÍLICO</t>
  </si>
  <si>
    <t>ED-50516</t>
  </si>
  <si>
    <t>ÁREA DE FORRO ITEM12.1</t>
  </si>
  <si>
    <t>12.3</t>
  </si>
  <si>
    <t>12.4</t>
  </si>
  <si>
    <t>PINTURA LÁTEX (PVA) EM TETO, DUAS (2) DEMÃOS, EXCLUSIVE SELADOR ACRÍLICO E MASSA ACRÍLICA/CORRIDA (PVA)</t>
  </si>
  <si>
    <t>ED-50499</t>
  </si>
  <si>
    <t>12.5</t>
  </si>
  <si>
    <t>FORNECIMENTO E ASSENTAMENTO DE PORTA DE ALUMÍNIO, LINHA SUPREMA ACABAMENTO ANODIZADO, TIPO CORRER, COM DUAS FOLHAS, INCLUSIVE FORNECIMENTO DE VIDRO LISO DE 4MM, FERRAGENS E ACESSÓRIOS</t>
  </si>
  <si>
    <t>ED-50991</t>
  </si>
  <si>
    <t>PORTAS DO CONSELHO CONFORME PROJETO ARQUITETÔNICO</t>
  </si>
  <si>
    <t>PORTA DE ABRIR, MADEIRA DE LEI PRANCHETA PARA PINTURA COMPLETA 80 X 210 CM,COM FERRAGENS EM FERRO LATONADO</t>
  </si>
  <si>
    <t>ED-49602</t>
  </si>
  <si>
    <t>PORTA DE ABRIR, MADEIRA DE LEI PRANCHETA PARA PINTURA COMPLETA 70 X 210 CM,COM FERRAGENS EM FERRO LATONADO</t>
  </si>
  <si>
    <t>ED-49601</t>
  </si>
  <si>
    <t>PORTA DO CONSELHO CONFORME PROJETO ARQUITETÔNICO</t>
  </si>
  <si>
    <t>REVESTIMENTO EM CHAPA DE ACM 4MM, INCLUSO MATERIAIS E SERVIÇO DE INSTALAÇÃO</t>
  </si>
  <si>
    <t>ÁREA DE PISO DO CONSELHO: ÁREA ADMINISTRATIVO+ÁREA ATENDIMENTO+ÁREA CIRCULAÇÃO+ÁREA DIREÇÃO+ÁREA SALA DE REUNIÃO+ÁREA SALA DE ARQUIVO+ÁREA HALL+ÁREA I.S+ÁREA DEPÓSITO SUBSOLO = 15,26+17,44+3,72+11,80+7,70+15,99+25,66+2,33+168,89</t>
  </si>
  <si>
    <t>ÁREA REFERENTE AO ITEM 8.1* ESPESSURA = 268,79*0,10</t>
  </si>
  <si>
    <t>ÁREA DO DEPÓSITO DO SUBSOLO CONFORME PROJETO ESTRUTURAL</t>
  </si>
  <si>
    <t>8.6</t>
  </si>
  <si>
    <t>MASSA ÚNICA, PARA RECEBIMENTO DE PINTURA, EM ARGAMASSA TRAÇO 1:2:8, PREPARO MECÂNICO COM BETONEIRA 400L, APLICADA MANUALMENTE EM FACES INTERNAS DE PAREDES, ESPESSURA DE 20MM, COM EXECUÇÃO DE TALISCAS. AF_06/201 4</t>
  </si>
  <si>
    <t>ACABAMENTOS-SAGUÃO DE EMBARQUE E DESEMBARQUE</t>
  </si>
  <si>
    <t>PEITORIL DE GRANITO CINZA ANDORINHA E = 3 CM</t>
  </si>
  <si>
    <t>ED-50998</t>
  </si>
  <si>
    <t>SOLEIRA DE GRANITO CINZA ANDORINHA E = 3 CM</t>
  </si>
  <si>
    <t>ED-51003</t>
  </si>
  <si>
    <t>13.1</t>
  </si>
  <si>
    <t>13.2</t>
  </si>
  <si>
    <t>INFRAESTRUTURA-ÁREA DE ATENDIMENTO</t>
  </si>
  <si>
    <t>DEMOLIÇÃO MECANIZADA DE CONCRETO ARMADO, COM EQUIPAMENTO ELÉTRICO, INCLUSIVE AFASTAMENTO E EMPILHAMENTO, EXCLUSIVE TRANSPORTE E RETIRADA DO MATERIAL DEMOLIDO</t>
  </si>
  <si>
    <t>ED-48443</t>
  </si>
  <si>
    <r>
      <t>VOLUME DE CONCRETO ARMADO REFERENTE A PILARES, VIGAS E LAJE DA ESTRUTURA DE COBERTURA PARA ACESSO DE USUÁRIOS SITUADA PRÓXIMO AO ESTACIONAMENTO DE TÁXI = PILARES(2*((</t>
    </r>
    <r>
      <rPr>
        <sz val="10"/>
        <rFont val="Calibri"/>
        <family val="2"/>
      </rPr>
      <t>π</t>
    </r>
    <r>
      <rPr>
        <sz val="9.4"/>
        <rFont val="Arial"/>
        <family val="2"/>
      </rPr>
      <t>*(0,25^2)*3,69) + VIGAS(16,25*0,5*0,5) + LAJE(2,5*5,8*0,12)</t>
    </r>
  </si>
  <si>
    <t>ED-48502</t>
  </si>
  <si>
    <t>DEMOLIÇÃO MANUAL DE REVESTIMENTO CERÂMICO, AZULEJO OU LADRILHO HIDRÁULICO, INCLUSIVE AFASTAMENTO E EMPILHAMENTO, EXCLUSIVE DEMOLIÇÃO DO REBOCO OU EMBOÇO, TRANSPORTE E RETIRADA DO MATERIAL DEMOLIDO</t>
  </si>
  <si>
    <t>(COMPRIMENTO DE ALVENARIA*PÉ DIREITO DO CONSELHO TUTELAR)-(ÁREA DE ABERTURA DE PORTAS E JANELAS)+(COMPRIMENTO*ALTURA DA PLATIBANDA DO CONSELHO TUTELAR)+(ALVENARIA DE FECHAMENTO ABAIXO DA RAMPA = (49,24*3)-(1,6*1*5+0,8*2,1*3+1,2*2,1*2+2,4*2,1)+(33,39*0,7)+(3,92+2,4)</t>
  </si>
  <si>
    <t>COMPRIMENTO*ALTURA*ESPESSURA DAS ALVENARIAS ABAIXO DA RAMPA E PARA ABERTURA DE ACESSO AO DEPÓSITO DO SUBSOLO = 4*2,4*0,2+2,4*3,85*0,2</t>
  </si>
  <si>
    <t>(PORTA DE ENTRADA DO CONSELHO)+(PORTA DE ENTRADA DO DEPÓSITO) = (2,40*2,10)+(2,40*3,85)</t>
  </si>
  <si>
    <t>ED-50961</t>
  </si>
  <si>
    <t>FORNECIMENTO E ASSENTAMENTO DE JANELA DE ALUMÍNIO, LINHA SUPREMA ACABAMENTO ANODIZADO, TIPO BASCULA COM CONTRAMARCO, INCLUSIVE FORNECIMENTO DE VIDRO LISO DE 4MM, FERRAGENS E ACESSÓRIOS</t>
  </si>
  <si>
    <t>ÁREA DE ABERTURA DE JANELAS DO DEPÓSITO DO SUBSOLO = (0,5*0,5*16)+(1,0*0,5)</t>
  </si>
  <si>
    <t>11.5</t>
  </si>
  <si>
    <t>DEMOLIÇÃO DA ALVENARIA DE DIVISÃO DOS BOX SITUADA NOS SANITÁRIO MASCULINO E FEMININO = COMPRIMENTO*ALTURA*LARGURA DA ALVENARIA = 1,8*2,1*0,15*2+1,3*2,1*0,15*6</t>
  </si>
  <si>
    <t>ÁREA DE REVESTIMENTO CERÂMICO DO SANITÁRIO MASCULINO+SANITÁRIO FEMININO+VESTIÁRIO FEMININO+WC MASCULINO+COZINHA = 96,57+75,16+28,50+25,84+24,66</t>
  </si>
  <si>
    <t>REMOÇÃO DE JANELAS, DE FORMA MANUAL, SEM REAPROVEITAMENTO. AF_12/2017</t>
  </si>
  <si>
    <t>ÁREA DE JANELAS, BASCULANTES E VIDRO FIXO DE TODA A ÁREA DE ATENDIMENTO = (0,5*1,5*5)+(0,5*0,5*2)+(1,5*0,5*8)+(1,0*0,5*2)+(1,5*1,5*4)+31,44+5,32+33,40</t>
  </si>
  <si>
    <t>CHAPAS METÁLICAS DE APOIO DOS VIDROS FIXOS DAS FACHADAS DO FUNDO E LATERAL DIREITA = (33,40*1,0)+(8,5*0,4)</t>
  </si>
  <si>
    <t>REMOÇÃO DE TAPUME/ CHAPAS METÁLICAS E DE MADEIRA, DE FORMA MANUAL, SEM  REAPROVEITAMENTO. AF_12/2017</t>
  </si>
  <si>
    <t>REMOÇÃO DE TAPUME/ CHAPAS METÁLICAS E DE MADEIRA, DE FORMA MANUAL, SEM REAPROVEITAMENTO. AF_12/2017</t>
  </si>
  <si>
    <t>DEMOLIÇÃO MANUAL DE REBOCO OU EMBOÇO, COM ESPESSURA DE ATÉ 55MM, INCLUSIVE AFASTAMENTO E EMPILHAMENTO, EXCLUSIVE TRANSPORTE E RETIRADA DO MATERIAL DEMOLIDO</t>
  </si>
  <si>
    <t>ED-48501</t>
  </si>
  <si>
    <t>ÁREA DE REVESTIMENTO DE PAREDE DO SANITÁRIO MASCULINO+SANITÁRIO FEMININO+VESTIÁRIO FEMININO+WC MASCULINO+COZINHA = 96,57+75,16+28,50+25,84+24,66</t>
  </si>
  <si>
    <t>ED-48509</t>
  </si>
  <si>
    <t>ÁREA DE COBERTURA DA ÁREA DE ATENDIMENTO = 18,55*36,4</t>
  </si>
  <si>
    <t>REMOÇÃO MANUAL DE TELHA METÁLICA OU PVC, COM REAPROVEITAMENTO, INCLUSIVE AFASTAMENTO E EMPILHAMENTO, EXCLUSIVE TRANSPORTE E RETIRADA DO MATERIAL REMOVIDO NÃO REAPROVEITÁVEL</t>
  </si>
  <si>
    <t>REMOÇÃO MANUAL DE ENGRADAMENTO PARA TELHA TIPO METÁLICA, PVC OU FIBROCIMENTO, COM REAPROVEITAMENTO, INCLUSIVE AFASTAMENTO E EMPILHAMENTO, EXCLUSIVE TRANSPORTE E RETIRADA DO MATERIAL REMOVIDO NÃO REAPROVEITÁVEL</t>
  </si>
  <si>
    <t>ED-48454</t>
  </si>
  <si>
    <t>REMOÇÃO DE TERÇAS E PONTALETES, AS VIGAS METÁLICAS DE SUSTENTAÇÃO DA COBERTURA NÃO PODEM SER REMOVIDAS. ÁREA DE COBERTURA DA ÁREA DE ATENDIMENTO = 18,55*36,4</t>
  </si>
  <si>
    <t>REMOÇÃO DE CALHA EM CHAPA GALVANIZADA OU EM PVC, COM REAPROVEITAMENTO, INCLUSIVE AFASTAMENTO E EMPILHAMENTO, EXCLUSIVE TRANSPORTE E RETIRADA DO MATERIAL REMOVIDO NÃO REAPROVEITÁVEL</t>
  </si>
  <si>
    <t>ED-48438</t>
  </si>
  <si>
    <t>COMPRIMENTO DA CALHA*NUMERO DE CALHAS EXISTENTES = 18,55*5</t>
  </si>
  <si>
    <t>REMOÇÃO DE LOUÇAS (LAVATÓRIO, BANHEIRA, PIA, VASO SANITÁRIO, TANQUE), COM REAPROVEITAMENTO, INCLUSIVE AFASTAMENTO E EMPILHAMENTO, EXCLUSIVE TRANSPORTE E RETIRADA DO MATERIAL REMOVIDO NÃO REAPROVEITÁVEL</t>
  </si>
  <si>
    <t>ED-48467</t>
  </si>
  <si>
    <t>REMOÇÃO DE TODOS VASOS SANITÁRIOS, MICTÓRIO, LAVATÓRIOS E PIA = 29</t>
  </si>
  <si>
    <t>DEMOLIÇÃO MANUAL DE PISO EM GRANILITE/MARMORITE, INCLUSIVE AFASTAMENTO E EMPILHAMENTO, EXCLUSIVE TRANSPORTE E RETIRADA DO MATERIAL DEMOLIDO</t>
  </si>
  <si>
    <t>ED-48483</t>
  </si>
  <si>
    <t>ÁREA DE PISO DOS SANITÁRIOS MASCULINO E FEMININO = 23,24+18,49</t>
  </si>
  <si>
    <t>DEMOLIÇÃO E REMOÇÃO-ÁREA DE ATENDIMENTO</t>
  </si>
  <si>
    <t>REMOÇÃO MANUAL DE METAIS EMBUTIDOS (BASE DE REGISTRO, VÁLVULA DE DESCARGA, TORNEIRA ANTIVANDALISMO, ETC.), COM REAPROVEITAMENTO, INCLUSIVE AFASTAMENTO E EMPILHAMENTO, EXCLUSIVE TRANSPORTE E RETIRADA DO MATERIAL REMOVIDO NÃO REAPROVEITÁVEL</t>
  </si>
  <si>
    <t>ED-48471</t>
  </si>
  <si>
    <t>REMOÇÃO DE VALVULAS DE DESCARGA E REGISTROS DOS SANITÁRIOS, VESTIÁRIO E WC = 20</t>
  </si>
  <si>
    <t>REMOÇÃO MANUAL DE METAIS COMUNS E ACABAMENTOS ( TORNEIRA, ACABAMENTO PARA REGISTRO, SIFÃO, ENGATE FLEXÍVEL, ETC.), COM REAPROVEITAMENTO, INCLUSIVE AFASTAMENTO E EMPILHAMENTO, EXCLUSIVE TRANSPORTE E RETIRADA DO MATERIAL REMOVIDO NÃO REAPROVEITÁVEL</t>
  </si>
  <si>
    <t>ED-48470</t>
  </si>
  <si>
    <t>REMOÇÃO DE TODOS OS METAIS DE VASOS SANITÁRIOS, MICTÓRIO, LAVATÓRIOS E PIA = 29</t>
  </si>
  <si>
    <t>REMOÇÃO DE PORTAS, DE FORMA MANUAL, SEM REAPROVEITAMENTO. AF_12/201</t>
  </si>
  <si>
    <t>REMOÇÃO DE TODAS AS PORTAS DA ÁREA DE ATENDIMENTO = PORTAS DE MADEIRA 32,52m²+PORTAS DE ALUMÍNIO 14,40m²+PORTAS DE VIDRO 34,86m²</t>
  </si>
  <si>
    <t>DEMOLIÇÃO MANUAL DE PISO CIMENTADO OU CONTRAPISO DE ARGAMASSA, COM ESPESSURA MÁXIMA DE 10CM, INCLUSIVE AFASTAMENTO E EMPILHAMENTO, EXCLUSIVE TRANSPORTE E RETIRADA DO MATERIAL DEMOLIDO</t>
  </si>
  <si>
    <t>ED-48479</t>
  </si>
  <si>
    <t>REMOÇÃO MANUAL DE BANCADA DE PEDRA (MÁRMORE, GRANITO, ARDÓSIA, MARMORITE, ETC.), COM REAPROVEITAMENTO, INCLUSIVE RASGO EM ALVENARIA, REMOÇÃO DE ACESSÓRIOS DE FIXAÇÃO, AFASTAMENTO E EMPILHAMENTO, EXCLUSIVE TRANSPORTE E RETIRADA DO MATERIAL REMOVIDO NÃO REAPROVEITÁVEL</t>
  </si>
  <si>
    <t>ED-48437</t>
  </si>
  <si>
    <t>BANCADA DA LANCHONETE = 2,9*0,60+2,9*0,25+3,55*0,40+3,15*0,25+3,15*0,40</t>
  </si>
  <si>
    <t>COBERTURA-ÁREA DE ATENDIMENTO</t>
  </si>
  <si>
    <t>TRAMA DE AÇO COMPOSTA POR TERÇAS PARA TELHADOS DE ATÉ 2 ÁGUAS PARA TELHA ONDULADA DE FIBROCIMENTO, METÁLICA, PLÁSTICA OU TERMOACÚSTICA, INCLUSO TRANSPORTE VERTICAL. AF_07/2019</t>
  </si>
  <si>
    <t>COBERTURA EM TELHA METÁLICA GALVANIZADA TRAPEZOIDAL, TIPO DUPLA TERMOACÚSTICA COM DUAS FACES TRAPEZOIDAIS, ESP. 0,43MM, PREENCHIMENTO EM POLIESTIRENO EXPANDIDO/ ISOPOR COM ESP. 30MM, ACABAMENTO NATURAL, INCLUSIVE ACESSÓRIOS PARA FIXAÇÃO, FORNECIMENTO E INSTALAÇÃO (REF: ED-48429 SETOP)</t>
  </si>
  <si>
    <t>COMPRIMENTO*NUMERO DE CALHAS CONFORME DIAGRAMA DE COBERTURA = 18,55*4</t>
  </si>
  <si>
    <t>PERIMETRO DA PLATIBANDA = 36,40+36,40+18,55+18,55</t>
  </si>
  <si>
    <t>REVESTIMENTO INTERNO-ÁREA DE ATENDIMENTO</t>
  </si>
  <si>
    <t>EMBOÇO COM ARGAMASSA, TRAÇO 1:6 (CIMENTO E AREIA), ESP. 20MM, APLICAÇÃO MANUAL, PREPARO MECÂNICO</t>
  </si>
  <si>
    <t>ED-50732</t>
  </si>
  <si>
    <t>ED-9081</t>
  </si>
  <si>
    <t>REVESTIMENTO CERAMICO APLICADO EM PAREDE INTERNO/EXTERNO, ACABAMENTO ESMALTADO, DIMENSÃO DA PEÇA ATE 2025CM2, PEI III, ASSENTAMENTO COM ARGAMASSA INDUSTRIALIZADA, INCLUSIVE REJUNTE</t>
  </si>
  <si>
    <t>REVESTIMENTO EXTERNO-ÁREA DE ATENDIMENTO</t>
  </si>
  <si>
    <t>DEMOLIÇÃO DO EMBOÇO EXTERNO DA RAMPA, SITUADO NO FUNDO E LADO DIREITO (REVESTIDO EM PLACA CIMENTÍCIA) = (14,27/2)+(14,27*3)+(14,27/2)+(6,08*2)+(11,70*1)+(22,18/2)+(28,74*1)+(25*1)</t>
  </si>
  <si>
    <t>DEMOLIÇÃO DO REVESTIMENTO EXTERNO DA RAMPA, SITUADO NO FUNDO E LADO ESQUERDO (REVESTIMENTO EM PLACA CIMENTÍCIA) = (14,27/2)+(14,27*3)+(14,27/2)+(6,08*2)+(11,70*1)+(22,18/2)+(28,74*1)+(25*1)</t>
  </si>
  <si>
    <t>PINTURA COM TEXTURA ACRÍLICA COM ROLO, INCLUSIVE UMA (1) DEMÃO DE SELADOR ACRÍLICO</t>
  </si>
  <si>
    <t>ED-50521</t>
  </si>
  <si>
    <t>PINTURA ACRÍLICA EM PAREDE, DUAS (2) DEMÃOS, EXCLUSIVE SELADOR ACRÍLICO E MASSA ACRÍLICA/CORRIDA (PVA)</t>
  </si>
  <si>
    <t>ED-50451</t>
  </si>
  <si>
    <t>PAVIMENTAÇÃO-ÁREA DE ATENDIMENTO</t>
  </si>
  <si>
    <t>PINTURA COM RESINA ACRÍLICA EM PISOS CIMENTADOS, DUAS (2 ) DEMÃOS, INCLUSIVE LIMPEZA DA SUPERFÍCIE A SER APLICADO MATERIAL</t>
  </si>
  <si>
    <t>ED-50464</t>
  </si>
  <si>
    <t>LIMPEZA E POLIMENTO DE PISO GRANILITE/MARMORITE, EXCLUSIVE RESINA</t>
  </si>
  <si>
    <t>ED-50617</t>
  </si>
  <si>
    <t>ÁREA DE PISO DOS SANITÁRIOS MASCULINO E FEMININO+5% DA ÁREA DE PISO DO ITEM 18.3 PARA REPARO DO PISO EXISTENTE = (23,24+18,49)+(604,83*0,05)</t>
  </si>
  <si>
    <t>PINTURA-ÁREA DE ATENDIMENTO</t>
  </si>
  <si>
    <t>TODA A ÁREA DE PISO EXCETO OS SANITÁRIOS MASCULINO E FEMININO = DEPÓSITO 8,52+VESTIÁRIO FEMININO 6,49+COZINHA 4,76+LANCHONETE 9,92+SALÃO DE ESPERA 145,85+CONTROLE 9,62+RAMPA 110,77+CIRCULAÇÃO SERVIÇO 4,92+DEP. LIMPEZA 2,99+DEP. LANCHONETE 2,15+COPA 8,85+LOJA 17,02+SECRETARIA A 9,20+GUICHÊ A 4,14+SECRETARIA B 9,18+GUICHÊ B 4,14+HALL DE ACESSO 18,05+SECRETARIA C 9,18+GUICHÊ C 4,14+SECRETARIA D 9,20+GUICHÊ D 4,14+LOJA 16,91+ESCRITÓRIO 11,21+ESPERA 7,17+CIRCULAÇÃO 2,29+WC MASC. 1,74+WC MASC. 1,74+GUARDA VOLUME 7,05+ADMINISTRAÇÃO ESCRITÓRIO GERAL 9,00+ALMOXARIFADO 9,00+ATENDIMENTO GUICHÊS 84,97+CIRCULAÇÃO EXTERNA 50,52</t>
  </si>
  <si>
    <t>PREPARAÇÃO PARA EMASSAMENTO OU PINTURA (LÁTEX/ ACRÍLICA) EM PAREDE, INCLUSIVE UMA (1) DEMÃO DE SELADOR ACRÍLICO</t>
  </si>
  <si>
    <t>ÁREA DE PINTURA INTERNA E EXTERNA = RAMPA 90,35+CONTROLE 7,99+SALÃO DE ESPERA 88,97+LANCHONETE 20,95+CIRCULAÇÃO 20,79+DEPÓSITO LIMPEZA 19,56+DEPÓSITO LANCHONETE 15,73+COPA 36,74+LOJA 47,88+SECRETARIA A 31,55+GUICHÊ A 21,01+SECRETARIA B 31,55+GUICHÊ B 19,54+HALL DE ACESSO 42,09+SECRETARIA C 31,55+GUICHÊ C 19,54+SECRETARIA D 31,55+GUICHÊ D 21,01+LOJA 47,29+ESCRITÓRIO 40,41+ESPERA 26,21+CIRCULAÇÃO 16,37+WC MASC. 14,08+WC MASC. 13,77+GUARDA VOLUMES 32,50+ADMINISTRAÇÃO 33,02+ALMOXARIFADO 33,52+ATENDIMENTO GUICHÊS 96,48+VIGAS DE CONCRETO DO INTERIOR 156,49+ÁREA EXTERNA DE ALVENARIA, PILARES, VIGAS E PLATIBANDA 539,63</t>
  </si>
  <si>
    <t>PREPARAÇÃO PARA EMASSAMENTO OU PINTURA (LÁTEX/ ACRÍLICA) EM TETO, INCLUSIVE UMA (1) DEMÃO DE SELADOR ACRÍLICO</t>
  </si>
  <si>
    <t>ED-50515</t>
  </si>
  <si>
    <t>ÁREA DE PINTURA DAS LAJES = DEPÓSITO 8,52+VESTIÁRIO FEMININO 6,49+COZINHA 4,76+CICULAÇÃO 4,92+DEPÓSITO LIMPEZA 2,99+DEPÓSITO LANCHONETE 2,15+COPA 8,85+SANITÁRIO MASCULINO 23,24+SANITÁRIO FEMININO 18,49+LOJA 17,02+SECRETARIA A 9,20+GUICHÊ A 4,14+SECRETARIA B 9,18+GUICHÊ B 4,14+SECRETÁRIA C 9,18+GUICHÊ C 4,14+SECRETARIA D 9,20+GUICHÊ D 4,14+LOJA 16,91+ESCRITÓRIO 11,21+ESPERA 7,17+CIRCULAÇÃO 2,29+WC MASC. 1,74+WC MASC. 1,74+GUARDA VOLUMES 7,05+ADMINISTRAÇÃO 9,00+ALMOZARIFADO 9,00</t>
  </si>
  <si>
    <t>PINTURA ACRÍLICA EM PAREDE, TRÊS (3) DEMÃOS, EXCLUSIVE SELADOR ACRÍLICO E MASSA ACRÍLICA/CORRIDA (PVA)</t>
  </si>
  <si>
    <t>ED-50453</t>
  </si>
  <si>
    <t>PINTURA ACRÍLICA EM TETO, DUAS (2) DEMÃOS, EXCLUSIVE SELADOR ACRÍLICO E MASSA ACRÍLICA/CORRIDA (PVA)</t>
  </si>
  <si>
    <t>ED-50452</t>
  </si>
  <si>
    <t>LIXAMENTO MANUAL EM SUPERFÍCIE METÁLICA PARA REMOÇÃO DE TINTA</t>
  </si>
  <si>
    <t>ED-50508</t>
  </si>
  <si>
    <t>PINTURA ESMALTE EM ESTRUTURA METÁLICA, DUAS (2) DEMÃOS, INCLUSIVE UMA (1) DEMÃO FUNDO ANTICORROSIVO</t>
  </si>
  <si>
    <t>ED-50497</t>
  </si>
  <si>
    <t>TODA A SUPERFÍCIE DAS VIGAS METÁLICAS DE APOIO DA ESTRUTURA EXISTENTES = (0,20+0,30+0,20+0,30)*(8*18,55+4*36,40)</t>
  </si>
  <si>
    <t>ESQUADRIAS-ÁREA DE ATENDIMENTO</t>
  </si>
  <si>
    <t>FACHADA EM PELE DE VIDRO (STRUCTURAL GLAZING), VIDRO LAMINADO 8MM(4+4) REFLETIVO, ESTRUTURA PRETO FOSCO</t>
  </si>
  <si>
    <t>FACHADA FRONTAL 127,40+FACHADA ESQUERDA 23,90+FACHADA DIREITA 48,44</t>
  </si>
  <si>
    <t>INSTALAÇÃO DE VIDRO TEMPERADO, E = 10 MM, ENCAIXADO EM PERFIL U. AF_01/2021_PS</t>
  </si>
  <si>
    <t>PORTAS DAS SECRETARIAS E LOJAS CONFORME PROJETO ARQUITETÔNICO = (1,45*2,1)+(2,2*2,1*2un)+(2,3*2,1*4un)+(1,55*2,1)</t>
  </si>
  <si>
    <t>BASCULAS CONFORME PROJETO ARQUITETÔNICO = (0,5*1,5*5un)+(0,5*0,5*2un)+(1,5*0,5*8un)+(1,0*0,5*2un)</t>
  </si>
  <si>
    <t>VIDROS FIXOS COM FUROS PARA GUICHÊS = 1,5*1,5*4un</t>
  </si>
  <si>
    <t>FABRICAÇÃO E INSTALAÇÃO DE TESOURA INTEIRA EM AÇO, VÃO DE 9 M, PARA TELHA CERÂMICA OU DE CONCRETO, INCLUSO IÇAMENTO. AF_12/2015</t>
  </si>
  <si>
    <t>TRELIÇA PARA SUSTENTAÇÃO DA PELE DE VIDRO SITUADA NA FACHADA DIREITA = 1</t>
  </si>
  <si>
    <t>REVESTIMENTO EM CHAPA DE ACM NA TRELIÇA DE SUSTENTAÇÃO DA PELE DE VIDRO (ITEM 20.5) = (0,1+0,4+0,1+0,4)*8,5</t>
  </si>
  <si>
    <t>1A</t>
  </si>
  <si>
    <t>1A.1</t>
  </si>
  <si>
    <t>1A.2</t>
  </si>
  <si>
    <t>1A.3</t>
  </si>
  <si>
    <t>1A.4</t>
  </si>
  <si>
    <t>1A.5</t>
  </si>
  <si>
    <t>1A.6</t>
  </si>
  <si>
    <t>1A.7</t>
  </si>
  <si>
    <t>1A.8</t>
  </si>
  <si>
    <t>1A.9</t>
  </si>
  <si>
    <t>1A.10</t>
  </si>
  <si>
    <t>1A.11</t>
  </si>
  <si>
    <t>1A.12</t>
  </si>
  <si>
    <t>1A.13</t>
  </si>
  <si>
    <t>1A.14</t>
  </si>
  <si>
    <t>1A.15</t>
  </si>
  <si>
    <t>1A.16</t>
  </si>
  <si>
    <t>2A</t>
  </si>
  <si>
    <t>2A.1</t>
  </si>
  <si>
    <t>2A.2</t>
  </si>
  <si>
    <t>2A.3</t>
  </si>
  <si>
    <t>2A.4</t>
  </si>
  <si>
    <t>2A.5</t>
  </si>
  <si>
    <t>3A</t>
  </si>
  <si>
    <t>3A.1</t>
  </si>
  <si>
    <t>3A.2</t>
  </si>
  <si>
    <t>3A.3</t>
  </si>
  <si>
    <t>4A</t>
  </si>
  <si>
    <t>4A.1</t>
  </si>
  <si>
    <t>4A.2</t>
  </si>
  <si>
    <t>4A.3</t>
  </si>
  <si>
    <t>4A.4</t>
  </si>
  <si>
    <t>4A.5</t>
  </si>
  <si>
    <t>4A.6</t>
  </si>
  <si>
    <t>5A</t>
  </si>
  <si>
    <t>5A.1</t>
  </si>
  <si>
    <t>5A.2</t>
  </si>
  <si>
    <t>5A.3</t>
  </si>
  <si>
    <t>5A.4</t>
  </si>
  <si>
    <t>6A</t>
  </si>
  <si>
    <t>6A.1</t>
  </si>
  <si>
    <t>6A.2</t>
  </si>
  <si>
    <t>6A.3</t>
  </si>
  <si>
    <t>6A.4</t>
  </si>
  <si>
    <t>6A.5</t>
  </si>
  <si>
    <t>6A.6</t>
  </si>
  <si>
    <t>7A</t>
  </si>
  <si>
    <t>7A.1</t>
  </si>
  <si>
    <t>7A.2</t>
  </si>
  <si>
    <t>7A.3</t>
  </si>
  <si>
    <t>7A.4</t>
  </si>
  <si>
    <t>7A.5</t>
  </si>
  <si>
    <t>7A.6</t>
  </si>
  <si>
    <t>ÁREA DO ITEM 4A.1</t>
  </si>
  <si>
    <t>ÁREA DO ITEM 5A.3</t>
  </si>
  <si>
    <t>ÁREA DO ITEM 6A.1</t>
  </si>
  <si>
    <t>ÁREA DO ITEM 6A.2</t>
  </si>
  <si>
    <t>ÁREA DO ITEM 6A.5</t>
  </si>
  <si>
    <t>1B</t>
  </si>
  <si>
    <t>REMOÇÃO E DEMOLIÇÃO-ACESSO AO ATENDIMENTO</t>
  </si>
  <si>
    <t>1B.1</t>
  </si>
  <si>
    <t>REMOÇÃO DE PAVIMENTO EM BLOCO DE CONCRETO INTERTRAVADO OU SEXTAVADO, COM REAPROVEITAMENTO DOS BLOCOS INCLUSIVE AFASTAMENTO</t>
  </si>
  <si>
    <t>ED-24056</t>
  </si>
  <si>
    <t>CONFORME LEVANTAMENTO TOPOGRÁFICO</t>
  </si>
  <si>
    <t>ESPESSURA MÉDIA DO PISO DA CALÇADA*ÁREA DE PISO DA CALÇADA CONFORME LEVANTAMENTO TOPOGRÁFICO = 0,12*139,44</t>
  </si>
  <si>
    <t>1B.2</t>
  </si>
  <si>
    <t>INFRAESTRUTURA-ACESSO AO ATENDIMENTO</t>
  </si>
  <si>
    <t>ESCAVAÇÃO DAS DUAS ESTACAS DOS PILARES DE APOIO DA COBERTURA DO ACESSO CONFORME PROJETO ESTRUTURAL= 2*3</t>
  </si>
  <si>
    <t>ESCAVAÇÃO DOS DOIS BLOCOS DE FUNDAÇÃO DOS PILARES DE APOIO DA COBERTURA DO ACESSO CONFORME PROJETO ESTRUTURAL = 2*(1,05*1,05*0,80)</t>
  </si>
  <si>
    <t>PESO DE AÇO CA-50 DIAMETRO DE 6.3MM A 12.5MM PARA MONTAGEM DA ARMADURA DE ESTACAS, BLOCOS E ESPERAS</t>
  </si>
  <si>
    <t>PESO DE AÇO CA-60 DIAMETRO DE 4,2MM A 5,0MM PARA MONTAGEM DA ARMADURA DE ESTACAS, BLOCOS E ESPERAS</t>
  </si>
  <si>
    <t>COMPACTAÇÃO DO FUNDO DOS BLOCOS DE COROAMENTO = 1,05*1,05*2</t>
  </si>
  <si>
    <r>
      <t>VOLUME DE CONCRETO DAS ESTACAS+VOLUME DE CONCRETO DOS BLOCOS = (</t>
    </r>
    <r>
      <rPr>
        <sz val="10"/>
        <rFont val="Calibri"/>
        <family val="2"/>
      </rPr>
      <t>π*0,25*0,25*2,2*2)</t>
    </r>
    <r>
      <rPr>
        <sz val="10"/>
        <rFont val="Arial"/>
        <family val="2"/>
      </rPr>
      <t>+(1,05*1,05*0,8*2)</t>
    </r>
  </si>
  <si>
    <t>1B.3</t>
  </si>
  <si>
    <t>1B.4</t>
  </si>
  <si>
    <t>1B.5</t>
  </si>
  <si>
    <t>1B.6</t>
  </si>
  <si>
    <t>1B.7</t>
  </si>
  <si>
    <t>1B.8</t>
  </si>
  <si>
    <t>2B</t>
  </si>
  <si>
    <t>SUPRAESTRUTURA-ACESSO AO ATENDIMENTO</t>
  </si>
  <si>
    <t>FORMA DOS PILARES DE APOIO DA COBERTURA DO ACESSO = 2(0,45*4*3,7)</t>
  </si>
  <si>
    <t>AÇO CA-50 DE 6,3MM PARA PILARES CONFORME PROJETO ESTRUTURAL</t>
  </si>
  <si>
    <t>AÇO CA-50 DE 10,0MM PARA PILARES CONFORME PROJETO ESTRUTURAL</t>
  </si>
  <si>
    <t>VOLUME DE CONCRETO PARA OS PILARES DE APOIO DA COBERTURA DO ACESSO = (0,45*0,45*3,7)*2</t>
  </si>
  <si>
    <t>ALVENARIA DE BLOCO DE CONCRETO CHEIO COM ARMAÇÃO, EM CONCRETO COM FCK 15MPA , ESP. 19CM, PARA REVESTIMENTO, INCLUSIVE ARGAMASSA PARA ASSENTAMENTO (DETALHE D - CADERNO SEDS)</t>
  </si>
  <si>
    <t>ED-48214</t>
  </si>
  <si>
    <t>1B.9</t>
  </si>
  <si>
    <t>ALVENARIA DE BLOCO CHEIO PARA FECHAMENTO DOS CANTEIROS PRÓXIMO A CALÇADA, SENDO 20CM ABAIXO DO NIVEL DO PISO E 60CM ACIMA = COMPRIMENTO DA ALVENARIA*ALTURA DE 80CM = 55,08*0,8</t>
  </si>
  <si>
    <t>IMPERMEABILIZAÇÃO-ACESSO AO ATENDIMENTO</t>
  </si>
  <si>
    <t>2B.1</t>
  </si>
  <si>
    <t>2B.2</t>
  </si>
  <si>
    <t>2B.3</t>
  </si>
  <si>
    <t>2B.4</t>
  </si>
  <si>
    <t>PINTURA COM EMULSÃO ASFÁLTICA DUAS DEMÃOS</t>
  </si>
  <si>
    <t>3B</t>
  </si>
  <si>
    <t>3B.1</t>
  </si>
  <si>
    <t>4B</t>
  </si>
  <si>
    <t>REVESTIMENTO EXTERNO-ACESSO AO ATENDIMENTO</t>
  </si>
  <si>
    <t>ÁREA REFERENTE A TODAS AS FACES DA  ALVENARIA EM BLOCO CHEIO DOS CANTEIROS+ÁREA REFERENTE A TODAS AS FACES DOS PILARES DE APOIO DA COBERTURA DO ACESSO = (55,08*0,6+55,08*0,6+55,08*0,2)+((0,45*4)*3,7*2)</t>
  </si>
  <si>
    <t>4B.1</t>
  </si>
  <si>
    <t>ÁREA INTERNA DA ALVENARIA EM BLOCO CHEIO DOS CANTEIROS = 55,08*0,8</t>
  </si>
  <si>
    <t>IMPERMEABILIZAÇÃO DE FLOREIRA OU VIGA BALDRAME COM ARGAMASSA DE CIMENTO E AREIA, COM ADITIVO IMPERMEABILIZANTE, E = 2 CM. AF_06/2018</t>
  </si>
  <si>
    <t>4B.2</t>
  </si>
  <si>
    <t>COMPRIMENTO DA ALVENARIA DE BLOCO CHEIO DOS CANTEIROS*(FACE INTERNA+FACE SUPERIOR+FACE EXTERIOR) = 55,08*(0,8+0,2+0,8)</t>
  </si>
  <si>
    <t>3B.2</t>
  </si>
  <si>
    <t>REBOCO COM ARGAMASSA, TRAÇO 1:2:9 (CIMENTO, CAL E AREIA) , COM ADITIVO IMPERMEABILIZANTE, ESP. 20MM, APLICAÇÃO MANUAL, PREPARO MECÂNICO</t>
  </si>
  <si>
    <t>ED-50760</t>
  </si>
  <si>
    <t>ÁREA DO ITEM 4B.1</t>
  </si>
  <si>
    <t>5B</t>
  </si>
  <si>
    <t>PAVIMENTAÇÃO-ACESSO AO ATENDIMENTO</t>
  </si>
  <si>
    <t>ATERRO COMPACTADO COM PLACA VIBRATÓRIA</t>
  </si>
  <si>
    <t>ED-51096</t>
  </si>
  <si>
    <t>TODA A ÁREA DE PISO INTERNA E EXTERNA A COBERTURA DO ACESSO AO ATENDIMENTO CONFORME PROJETO ARQUITETÔNICO</t>
  </si>
  <si>
    <t>ATERRO EM TODA A ÁREA DE CALÇADAS DO ACESSO AO ATENDIMENTO CONFORME PROJETO ARQUITETÔNICO*0,20CM DE ATERRO= 197,38*0,20</t>
  </si>
  <si>
    <t>POLIMENTO MECÂNICO DE PISO EM CONCRETO COM NIVELAMENTO A LASER (NÍVEL ZERO)</t>
  </si>
  <si>
    <t>ED-50619</t>
  </si>
  <si>
    <t>EXECUÇÃO DE JUNTAS DE CONTRAÇÃO PARA PAVIMENTOS DE CONCRETO. AF_04/2022</t>
  </si>
  <si>
    <t>ÁREA DE PISO COM TRAFEGO DE VEICULOS E ESTACIONAMENTO DO ACESSO AO ATENDIMENTO CONFORME PROJETO ARQUITETÔNICO = 623,43</t>
  </si>
  <si>
    <t>EXECUÇÃO DE PISO EM CONCRETO MOLDADO IN LOCO, USINADO, FCK 25 MPA, ACABAMENTO CONVENCIONAL , ESPESSURA 12CM, ARMADO COM TELA NERVURADA AÇO CA-60 5.0MM 10X10 CM, INCLUSIVE, LANÇAMENTO, ADENSAMENTO E SARRAFEAMENTO ACABAMENTO RUSTICO</t>
  </si>
  <si>
    <t>EXECUÇÃO DE PISO EM CONCRETO MOLDADO IN LOCO, USINADO, FCK 25 MPA, ACABAMENTO CONVENCIONAL , ESPESSURA 12CM, NÃO ARMADO, INCLUSIVE, LANÇAMENTO, ADENSAMENTO E SARRAFEAMENTO ACABAMENTO RUSTICO</t>
  </si>
  <si>
    <t>5B.1</t>
  </si>
  <si>
    <t>5B.6</t>
  </si>
  <si>
    <t>5B.2</t>
  </si>
  <si>
    <t>5B.3</t>
  </si>
  <si>
    <t>5B.4</t>
  </si>
  <si>
    <t>5B.5</t>
  </si>
  <si>
    <t>6B.1</t>
  </si>
  <si>
    <t>5B.7</t>
  </si>
  <si>
    <t>5B.8</t>
  </si>
  <si>
    <t>5B.9</t>
  </si>
  <si>
    <t>ÁREA DE CALÇADAS DO ACESSO AO ATENDIMENTO CONFORME PROJETO ARQUITETÔNICO</t>
  </si>
  <si>
    <t>ÁREA DO ITEM 5B.3</t>
  </si>
  <si>
    <t>ÁREA DO ITEM 5B.6</t>
  </si>
  <si>
    <t>EXECUÇÃO DE JUNTAS DE CONTRAÇÃO ESPAÇAMENTO 2X2M EM TODA A ÁREA DE TRAFEGO E ESTACIONAMENTO DE VEICULOS= 623,43</t>
  </si>
  <si>
    <t>EXECUÇÃO DE JUNTAS DE CONTRAÇÃO ESPAÇAMENTO 2X2M = 197,38</t>
  </si>
  <si>
    <t>PERIMETRO DO ESTACIONAMENTO E CALÇADA ESQUERDA+PERIMETRO DA CALÇADA DA PRAÇA+PERIMETRO DO ESTACIONAMENTO E CALÇADA DIREITA = 47,58+77,12+39,36</t>
  </si>
  <si>
    <t>6B</t>
  </si>
  <si>
    <t>COBERTURA</t>
  </si>
  <si>
    <t>COBERTURA EM TELHA METÁLICA GALVANIZADA TRAPEZOIDAL, TIPO DUPLA TERMOACÚSTICA COM FACE SUPERIOR TRAPEZOIDAL E FACE INFERIOR EM PAINEL METÁLICO PRÉ-PINTADO, ESP. 0,43MM, PREENCHIMENTO EM POLIESTIRENO EXPANDIDO/ ISOPOR COM ESP. 30MM, ACABAMENTO NATURAL, INCLUSIVE ACESSÓRIOS PARA FIXAÇÃO, FORNECIMENTO E INSTALAÇÃO (REF: ED-48429 SETOP)</t>
  </si>
  <si>
    <t>CONTRAPISO DESEMPENADO COM ARGAMASSA, TRAÇO 1:3 (CIMENTO E AREIA), ESP. 30MM</t>
  </si>
  <si>
    <t>COMPOSIÇÕES</t>
  </si>
  <si>
    <t>CODIGO</t>
  </si>
  <si>
    <t>001</t>
  </si>
  <si>
    <t>UNIDADE</t>
  </si>
  <si>
    <t>COEFICIENTE</t>
  </si>
  <si>
    <t>VALOR TOTAL</t>
  </si>
  <si>
    <t>INSUMO</t>
  </si>
  <si>
    <t>4517</t>
  </si>
  <si>
    <t>SARRAFO *2,5 X 7,5* CM EM PINUS, MISTA OU EQUIVALENTE DA REGIAO - BRUTA</t>
  </si>
  <si>
    <t>2,99</t>
  </si>
  <si>
    <t>0,4500000</t>
  </si>
  <si>
    <t>5068</t>
  </si>
  <si>
    <t>PREGO DE ACO POLIDO COM CABECA 17 X 21 (2 X 11)</t>
  </si>
  <si>
    <t>24,41</t>
  </si>
  <si>
    <t>0,0240000</t>
  </si>
  <si>
    <t>7156</t>
  </si>
  <si>
    <t>TELA DE ACO SOLDADA NERVURADA, CA-60, Q-196, (3,11 KG/M2), DIAMETRO DO FIO = 5,0 MM, LARGURA = 2,45 M, ESPACAMENTO DA MALHA = 10 X 10 CM</t>
  </si>
  <si>
    <t>37,14</t>
  </si>
  <si>
    <t>1,0816000</t>
  </si>
  <si>
    <t>CONCRETO USINADO BOMBEAVEL, CLASSE DE RESISTENCIA C25, COM BRITA 0 E 1, SLUMP = 100 +/- 20 MM, EXCLUI SERVICO DE BOMBEAMENTO (NBR 8953)</t>
  </si>
  <si>
    <t>COMPOSICAO</t>
  </si>
  <si>
    <t>88262</t>
  </si>
  <si>
    <t>CARPINTEIRO DE FORMAS COM ENCARGOS COMPLEMENTARES</t>
  </si>
  <si>
    <t>H</t>
  </si>
  <si>
    <t>25,62</t>
  </si>
  <si>
    <t>0,0976000</t>
  </si>
  <si>
    <t>88309</t>
  </si>
  <si>
    <t>PEDREIRO COM ENCARGOS COMPLEMENTARES</t>
  </si>
  <si>
    <t>25,98</t>
  </si>
  <si>
    <t>0,0727000</t>
  </si>
  <si>
    <t>88316</t>
  </si>
  <si>
    <t>SERVENTE COM ENCARGOS COMPLEMENTARES</t>
  </si>
  <si>
    <t>18,74</t>
  </si>
  <si>
    <t>0,1704000</t>
  </si>
  <si>
    <t>TOTAL</t>
  </si>
  <si>
    <t>6B.2</t>
  </si>
  <si>
    <t>6B.3</t>
  </si>
  <si>
    <t>6B.4</t>
  </si>
  <si>
    <t>6B.5</t>
  </si>
  <si>
    <t>6B.6</t>
  </si>
  <si>
    <t>6B.7</t>
  </si>
  <si>
    <t>PORTA EM ALUMÍNIO DE ABRIR TIPO VENEZIANA COM GUARNIÇÃO, FIXAÇÃO COM PARAFUSOS - FORNECIMENTO E INSTALAÇÃO. AF_12/201</t>
  </si>
  <si>
    <t>PORTAS DOS BOX DOS SANITÁRIOS = (0,8*1,6)*8</t>
  </si>
  <si>
    <t>7A.7</t>
  </si>
  <si>
    <t>8A</t>
  </si>
  <si>
    <t>MICTÓRIO SIFONADO DE LOUÇA BRANCA, INCLUSIVE ENGATE FLEXÍVEL, EXCLUSIVE VÁLVULA DE DESCARGA</t>
  </si>
  <si>
    <t>ED-50286</t>
  </si>
  <si>
    <t>CUBA DE LOUÇA BRANCA DE EMBUTIR, FORMATO OVAL, INCLUSIVE VÁLVULA DE ESCOAMENTO DE METAL COM ACABAMENTO CROMADO, SIFÃO DE METAL TIPO COPO COM ACABAMENTO CROMADO, FORNECIMENTO E INSTALAÇÃO</t>
  </si>
  <si>
    <t>ED-50279</t>
  </si>
  <si>
    <t>ESTIMADO PELA ÁREA DE COBERTURA</t>
  </si>
  <si>
    <t>ÁREA DE COBERTURA CONFORME PROJETO ARQUITETÔNICO = 36,80*9,25</t>
  </si>
  <si>
    <t>COMPRIMENTO DA CALHA CONFORME PROJETO ARQUITETÔNICO</t>
  </si>
  <si>
    <t>PERIMETRO DA COBERTURA DO SAGUÃO DE EMBARQUE E DESEMBARQUE = 36,4+36,4+12+12</t>
  </si>
  <si>
    <t>COBERTURA EM TELHA METÁLICA GALVANIZADA TRAPEZOIDAL, TIPO DUPLA TERMOACÚSTICA COM FACE SUPERIOR TRAPEZOIDAL E FACE INFERIOR EM PAINEL METÁLICO (ACABAMENTO ESTILO FORRO) PRÉ-PINTADO, ESP. 0,43MM, PREENCHIMENTO EM POLIESTIRENO EXPANDIDO/ ISOPOR COM ESP. 30MM, ACABAMENTO NATURAL, INCLUSIVE ACESSÓRIOS PARA FIXAÇÃO, FORNECIMENTO E INSTALAÇÃO (REF: ED-48429 SETOP)</t>
  </si>
  <si>
    <t>7B</t>
  </si>
  <si>
    <t>COBERTURA-ACESSO AO ATENDIMENTO</t>
  </si>
  <si>
    <t>PINTURA-ACESSO AO ATENDIMENTO</t>
  </si>
  <si>
    <t>7B.1</t>
  </si>
  <si>
    <t>7B.2</t>
  </si>
  <si>
    <t>ÁREA DE REBOCO CONFORME ITEM 4B.2</t>
  </si>
  <si>
    <t>8A.1</t>
  </si>
  <si>
    <t>8A.2</t>
  </si>
  <si>
    <t>8A.3</t>
  </si>
  <si>
    <t>NUMERO DE MICTÓRIOS CONFORME PROJETO ARQUITETÔNICO = SANITÁRIO MASCULINO 3</t>
  </si>
  <si>
    <t xml:space="preserve">NUMERO DE CUBAS CONFORME PROJETO ARQUITETÔNICO = SANITÁRIO MASCULINO 3+SANITÁRIO FEMININO 3+VESTIÁRIO FEMININO 1+WC MASCULINO 1+WC MASCULINIO 1 </t>
  </si>
  <si>
    <t>BANCADA EM GRANITO CINZA ANDORINHA E = 3 CM, APOIADA EM CONSOLE DE METALON 20 X 30 MM</t>
  </si>
  <si>
    <t>ED-48343</t>
  </si>
  <si>
    <t>BANCADAS PARA PIA E LAVATÓRIO = (VESTIÁRIO FEMININO 0,60*1,00)+(COZINHA 0,60*1,40)+(LANCHONETE 2,90*0,60+3,55*0,25+3,55*0,40+2,90*0,25+2,90*0,40)+(SANITÁRIO MASCULINO 0,60*2,20)+(SANITÁRIO FEMININO 0,60*2,20)+(WC MASCULINO 0,45*0,60*2un)</t>
  </si>
  <si>
    <t>CUBA EM AÇO INOXIDÁVEL DE EMBUTIR, AISI 304, APLICAÇÃO PARA PIA (560X330X115MM), NÚMERO 2, ASSENTAMENTO EM BANCADA, INCLUSIVE VÁLVULA DE ESCOAMENTO DE METAL COM ACABAMENTO CROMADO, SIFÃO DE METAL TIPO COPO COM ACABAMENTO CROMADO, FORNECIMENTO E INSTALAÇÃO</t>
  </si>
  <si>
    <t>ED-50278</t>
  </si>
  <si>
    <t>CUBA PARA PIA DA COZINHA E DA LANCHONETE = 2</t>
  </si>
  <si>
    <t>8A.4</t>
  </si>
  <si>
    <t>8A.5</t>
  </si>
  <si>
    <t>DIVISÓRIA EM GRANITO CINZA ANDORINHA E = 3 CM, INCLUSIVE FERRAGENS EM LATÃO CROMADO</t>
  </si>
  <si>
    <t>ED-48533</t>
  </si>
  <si>
    <t>8A.6</t>
  </si>
  <si>
    <t>DIVISÓRIAS DE BOX = (VESTIÁRIO FEMININO 1*2,1+0,96*2,1)+(SANITÁRIO MASCULINO 1,40*1,90*2+0,88*1,9+0,6*1,6*2)+(SANITÁRIO FEMININO 1,48*1,9*2+0,48*1,9+0,88*1,9)</t>
  </si>
  <si>
    <t>8B</t>
  </si>
  <si>
    <t>INSTALAÇÕES HIDROSSANITÁRIAS-ACESSO AO ATENDIMENTO</t>
  </si>
  <si>
    <t>FORNECIMENTO E ASSENTAMENTO DE TUBO PVC RÍGIDO, DRENAGEM/PLUVIAL, PBV - SÉRIE NORMAL, DN 150 MM (6"), INCLUSIVE CONEXÕES</t>
  </si>
  <si>
    <t>ED-48670</t>
  </si>
  <si>
    <t>2 TUBOS DE QUEDA NOS PILARES DA COBERTURA E 2 RAMAIS ATÉ A VIA = (TUBOS DE QUEDA 2*3,73)+(RAMAIS 2*3,9)</t>
  </si>
  <si>
    <t>8B.1</t>
  </si>
  <si>
    <t>9B</t>
  </si>
  <si>
    <t>INSTALAÇÕES ELÉTRICAS-ACESSO AO ATENDIMENTO</t>
  </si>
  <si>
    <t>LUMINÁRIA COMERCIAL CHANFRADA DE SOBREPOR COMPLETA, PARA DUAS (2) LÂMPADAS TUBULARES FLUORESCENTE 2X32W_x0002_ØT8, FORNECIMENTO E INSTALAÇÃO, INCLUSIVE BASE, REATOR E LÂMPADAS</t>
  </si>
  <si>
    <t>ED-49393</t>
  </si>
  <si>
    <t>3 LUMINÁRIAS NA COBERTURA DO ACESSO AO ATENDIMENTO</t>
  </si>
  <si>
    <t>PERIMETRO DA COBERTURA = (36,8+36,8+9,25+9,25)</t>
  </si>
  <si>
    <t>PERIMETRO DA COBERTURA REFERENTE A FRENTE E LATERAIS*ALTURA DA PLATIBANDA INDICADA NA PLANTA = (36,80+9,25+9,25)*0,6</t>
  </si>
  <si>
    <t>PERIMETRO DA COBERTURA REFERENTE A FRENTE E LATERAIS = (36,8+9,25+9,25)</t>
  </si>
  <si>
    <t>9A</t>
  </si>
  <si>
    <t>FORNECIMENTO E ASSENTAMENTO DE TUBO PVC RÍGIDO, ESGOTO, PBV - SÉRIE NORMAL, DN 100 MM (4"), INCLUSIVE CONEXÕES</t>
  </si>
  <si>
    <t>ED-50029</t>
  </si>
  <si>
    <t>FORNECIMENTO E ASSENTAMENTO DE TUBO PVC RÍGIDO, ESGOTO, PB - SÉRIE NORMAL, DN 40MM (1.1/2"), INCLUSIVE CONEXÕES</t>
  </si>
  <si>
    <t>ED-50034</t>
  </si>
  <si>
    <t>FORNECIMENTO E ASSENTAMENTO DE TUBO PVC RÍGIDO SOLDÁVEL, ÁGUA FRIA, DN 20 MM (1/2"), INCLUSIVE CONEXÕES</t>
  </si>
  <si>
    <t>ED-50018</t>
  </si>
  <si>
    <t>FORNECIMENTO E ASSENTAMENTO DE TUBO PVC RÍGIDO SOLDÁVEL, ÁGUA FRIA, DN 25 MM (3/4") , INCLUSIVE CONEXÕES</t>
  </si>
  <si>
    <t>ED-50019</t>
  </si>
  <si>
    <t>FORNECIMENTO E ASSENTAMENTO DE TUBO PVC RÍGIDO SOLDÁVEL, ÁGUA FRIA, DN 50 MM (1.1/2"), INCLUSIVE CONEXÕES</t>
  </si>
  <si>
    <t>ED-50022</t>
  </si>
  <si>
    <t>ED-48156</t>
  </si>
  <si>
    <t>ASSENTO PARA VASO</t>
  </si>
  <si>
    <t>ED-50330</t>
  </si>
  <si>
    <t>TORNEIRA METÁLICA PARA LAVATÓRIO, ABERTURA 1/4 DE VOLTA, ACABAMENTO CROMADO, COM AREJADOR, APLICAÇÃO DE MESA INCLUSIVE ENGATE FLEXIVEL METALIC, FORNECIMENTO E INSTALAÇÃO</t>
  </si>
  <si>
    <t>ED-50324</t>
  </si>
  <si>
    <t xml:space="preserve">TORNEIRA METALICA PARA PIA BICA MOVEL, ABERTURA 1/4 DE VOLTA, ACABAMENTO CROMADO, COM AREJADOR, APLICAÇÃO DE MESA INCLUSIVE ENGATE FLEXIVEL METALICO, FORNECIMENTO E INSTALAÇÃO </t>
  </si>
  <si>
    <t>ED-48160</t>
  </si>
  <si>
    <t>BARRA DE APOIO EM AÇO INOX POLIDO RETA DN 1.1/4" (31,75MM) PARA A ACESSIBILIDADE (PMR/PCR), COMPRIMENTO 80CM, INSTALADO EM PAREDE, INCLUSIVE FORNECIMENTO, INSTALAÇÃO E ACESSÓRIOS PARA FIXAÇÃO</t>
  </si>
  <si>
    <t>ED-50301</t>
  </si>
  <si>
    <t>8A.7</t>
  </si>
  <si>
    <t>8A.8</t>
  </si>
  <si>
    <t>8A.9</t>
  </si>
  <si>
    <t>8A.10</t>
  </si>
  <si>
    <t>8A.11</t>
  </si>
  <si>
    <t>BACIA SANITARIA DE LOUÇA CONVENCIONAL ACESSIVEL PARA PCD/PMR, COR BRANCA, COM INSTALAÇÃO DE SOCULO NA BASE DA BACIA ACOMOANHANDO A PROJEÇÃO DA BASE, NÃO ULTRAPASSANDO ALTURA DE 5CM, ALTURA MAXIMA DE 46CM, (BACIA + ASSENTO) INCLUSIVE ACESSORIOS DE FIXAÇÃO/VEDAÇÃO, VALVULA DE DESCARGA METALICA COM ACIONAMENTO DUPLO, TUBO DE LIGAÇÃO DE LATÃO COM CANOPLA, FORNECIMENTO, INSTALAÇÃO E REJUNTAMENTO</t>
  </si>
  <si>
    <t xml:space="preserve">NUMERO DE TORNEIRAS PARA LAVATÓRIOS CONFORME PROJETO ARQUITETÔNICO = SANITÁRIO MASCULINO 3+SANITÁRIO FEMININO 3+VESTIÁRIO FEMININO 1+WC MASCULINO 1+WC MASCULINIO 1 </t>
  </si>
  <si>
    <t xml:space="preserve">NUMERO DE BACIAS SANITÁRIAS CONFORME PROJETO ARQUITETÔNICO = SANITÁRIO MASCULINO 3+SANITÁRIO FEMININO 3+VESTIÁRIO FEMININO 1+WC MASCULINO 1+WC MASCULINIO 1 </t>
  </si>
  <si>
    <t>TORNEIRA PARA PIA DA COZINHA E DA LANCHONETE = 2</t>
  </si>
  <si>
    <t>BARRA PARA BANHEIRO DE ACESSIBILIDADE NOS SANITÁRIOS MASCULINO E FEMININO</t>
  </si>
  <si>
    <t>BACIA SANITÁRIA (VASO) DE LOUÇA CONVENCIONAL, COR BRANCA, INCLUSIVE ACESSÓRIOS DE FIXAÇÃO/VEDAÇÃO, VÁLVULA DE DESCARGA METÁLICA COM ACIONAMENTO DUPLO, TUBO DE LIGAÇÃO DE LATÃO COM CANOPLA, FORNECIMENTO, INSTALAÇÃO E REJUNTAMENTO</t>
  </si>
  <si>
    <t>ED-50298</t>
  </si>
  <si>
    <t>BACIA SANITÁRIA PARA BANHEIRO DE ACESSIBILIDADE NOS SANITÁRIOS MASCULINO E FEMININO</t>
  </si>
  <si>
    <t>ASSENTO PARA TODOS OS VASOS</t>
  </si>
  <si>
    <t>9A.1</t>
  </si>
  <si>
    <t>9A.2</t>
  </si>
  <si>
    <t>9A.3</t>
  </si>
  <si>
    <t>9A.4</t>
  </si>
  <si>
    <t>9A.5</t>
  </si>
  <si>
    <t>ED-50008</t>
  </si>
  <si>
    <t>CAIXA SIFONADA EM PVC COM GRELHA REDONDA 150X150X50MM</t>
  </si>
  <si>
    <t>ED-49883</t>
  </si>
  <si>
    <t>CAIXA DE ESGOTO DE INSPEÇÃO / PASSAGEM EM ALVENARIA (60X60X60CM), REVESTIMENTO EM ARGAMASSA COM ADITIVO IMPERMEABLIZANTE , COM TAMPA EM CONCRETO, INCLUSIVE ESCAVAÇÃO, REATERRO, E TRANSPORTE E RETIRADA DO MATERIAL ESCAVADO EM CAÇAMBA</t>
  </si>
  <si>
    <t>9.6</t>
  </si>
  <si>
    <t>9A.6</t>
  </si>
  <si>
    <t>9A.7</t>
  </si>
  <si>
    <t>LOUÇAS E METAIS-ÁREA DE ATENDIMENTO</t>
  </si>
  <si>
    <t>INSTALAÇÕES HIDROSSANITÁRIAS-ÁREA DE ATENDIMENTO</t>
  </si>
  <si>
    <t>ESTIPULADO PARA REPAROS E TROCAS DE APARELHOS HIDROSSANITÁRIOS NA REFORMA DOS SANITARIO MASCULINO, SANITÁRIO FEMININO, VESTIÁRIO FEMININO E WC MASCULINO</t>
  </si>
  <si>
    <t>CAIXA DE PASSAGEM A SER INSTALADA NO SUBSSOLO</t>
  </si>
  <si>
    <t>BACIA SANITARIA DE LOUÇA CONVENCIONAL ACESSIVEL PARA PCD/PMR, COR BRANCA, COM INSTALAÇÃO DE SOCULO NA BASE DA BACIA ACOMPANHANDO A PROJEÇÃO DA BASE, NÃO ULTRAPASSANDO ALTURA DE 5CM, ALTURA MAXIMA DE 46CM, (BACIA + ASSENTO) INCLUSIVE ACESSORIOS DE FIXAÇÃO/VEDAÇÃO, VALVULA DE DESCARGA METALICA COM ACIONAMENTO DUPLO, TUBO DE LIGAÇÃO DE LATÃO COM CANOPLA, FORNECIMENTO, INSTALAÇÃO E REJUNTAMENTO</t>
  </si>
  <si>
    <t>INSTALAÇÕES HIDROSSANITÁRIAS-SAGUÃO DE EMBARQUE E DESEMBARQUE</t>
  </si>
  <si>
    <t>ED-16350</t>
  </si>
  <si>
    <t>LOCAÇÃO DE CONTAINER COM ISOLAMENTO TERMICO TIPO 3, PARA DEPOSITO/FERRAMENTARIA DE OBRA, COM MEDIDAS 6 METROS DE COMPRIMENTO, 2,30 METROS DE LARGURA, 2,50 DE ALTURA , INCLUSIVE LIGAÇÕES ELETRICAS INTERNAS</t>
  </si>
  <si>
    <t>ED-48956</t>
  </si>
  <si>
    <t>CABO DE COBRE FLEXIVEL, CLASSE 5, ISOLAMENTO TIPO LSHF/STOX, NÃO JALOGENADO, ANTI-CHAMA, TERMOPLASTICO, UNIPOLAR SEÇÃO 4 MM² 450/750V</t>
  </si>
  <si>
    <t>ED-19519</t>
  </si>
  <si>
    <t>ELETROCALHA PERFURADA (100X50MM) EM CHAPA DE AÇO GALVANIZADO #18, COM TRATAMENTO PRE ZINCO, INCLUSIVE TAMPA DE ENCAIXE, FIXAÇÃO SUPERIOR, CONEXÕES E ACESSÓRIOS</t>
  </si>
  <si>
    <t>ED-91846</t>
  </si>
  <si>
    <t>ELETRODUTO FLEXIVEL CORRUGADO, PVC, ANTI CHAMA, DN 32MM (1"), INSTALADO EM LAJE - FORNECIMENTO E INSTALAÇÃO</t>
  </si>
  <si>
    <t>ED-49272</t>
  </si>
  <si>
    <t>DISJUNTOR BIPOLAR TERMOMAGNETICO DIN 5KA DE 25A</t>
  </si>
  <si>
    <t>CABO DE COBRE FLEXÍVEL, CLASSE 5, ISOLAMENTO TIPO LSHF/ ATOX, NÃO HALOGENADO, ANTICHAMA, TERMOPLÁSTICO, UNIPOLAR, SEÇÃO 6 MM2, 70°C, 450/750V</t>
  </si>
  <si>
    <t>ED-48961</t>
  </si>
  <si>
    <t>FORNECIMENTO E ASSENTAMENTO DE TUBO PVC RÍGIDO, DRENAGEM/PLUVIAL, PBV - SÉRIE NORMAL, DN 75 MM (3"), INCLUSIVE CONEXÕES</t>
  </si>
  <si>
    <t>ED-48668</t>
  </si>
  <si>
    <t>INSTALAÇÕES ELÉTRICAS-SAGUÃO DE EMBARQUE E DESEMBARQUE</t>
  </si>
  <si>
    <t>LUMINÁRIA COMERCIAL CHANFRADA DE SOBREPOR COMPLETA, PARA QUATRO (4) LÂMPADAS TUBULARES FLUORESCENTE 4X32W-ØT8, FORNECIMENTO E INSTALAÇÃO, INCLUSIVE BASE, REATOR E LÂMPADAS</t>
  </si>
  <si>
    <t>ED-49395</t>
  </si>
  <si>
    <t>LUMINÁRIA COMERCIAL COM DIFUSOR DE EMBUTIR COMPLETA, PARA DUAS (2) LÂMPADAS TUBULARES LED 2X9W-ØT8, TEMPERATURA DA COR 6500K, FORNECIMENTO E INSTALAÇÃO, INCLUSIVE BASE E LÂMPADA</t>
  </si>
  <si>
    <t>ED-27072</t>
  </si>
  <si>
    <t>LUMINÁRIA COMERCIAL COM DIFUSOR DE SOBREPOR COMPLETA , PARA DUAS (2) LÂMPADAS TUBULARES LED 2X9W-ØT8, TEMPERATURA DA COR 6500K, FORNECIMENTO E INSTALAÇÃO, INCLUSIVE BASE E LÂMPADA</t>
  </si>
  <si>
    <t>ED-27066</t>
  </si>
  <si>
    <t>CABO DE COBRE FLEXÍVEL, CLASSE 5, ISOLAMENTO TIPO LSHF/ ATOX, NÃO HALOGENADO, ANTICHAMA, TERMOPLÁSTICO, UNIPOLAR, SEÇÃO 16 MM2, 70°C, 450/750V</t>
  </si>
  <si>
    <t>ED-48971</t>
  </si>
  <si>
    <t>ED-49274</t>
  </si>
  <si>
    <t>DISJUNTOR BIPOLAR TERMOMAGNÉTICO 5KA, DE 10A</t>
  </si>
  <si>
    <t>DISJUNTOR BIPOLAR TERMOMAGNÉTICO 5KA, DE 32A</t>
  </si>
  <si>
    <t>ED-49268</t>
  </si>
  <si>
    <t>CABO DE COBRE FLEXÍVEL, CLASSE 5, ISOLAMENTO TIPO LSHF/ ATOX, NÃO HALOGENADO, ANTICHAMA, TERMOPLÁSTICO, UNIPOLAR, SEÇÃO 2,5 MM2, 70°C, 450/750V</t>
  </si>
  <si>
    <t>ED-48951</t>
  </si>
  <si>
    <t>PONTO DE EMBUTIR PARA UM (1) INTERRUPTOR SIMPLES (10A_x0002_250V), COM PLACA 4"X2" DE UM (1) POSTO, COM ELETRODUTO FLEXÍVEL CORRUGADO, ANTI-CHAMA, DN 25MM (3/4"), EMBUTIDO NA ALVENARIA E CABO DE COBRE FLEXÍVEL, CLASSE 5, ISOLAMENTO TIPO LSHF/ATOX, NÃO HALOGENADO, SEÇÃO 1, 5MM2 (70°C-450/750V), COM DISTÂNCIA DE ATÉ DEZ (10) METROS DO PONTO DE DERIVAÇÃO, INCLUSIVE CAIXA DE LIGAÇÃO, SUPORTE E FIXAÇÃO DO ELETRODUTO COM ENCHIMENTO DO RASGO NA ALVENARIA/CONCRETO COM ARGAMASSA</t>
  </si>
  <si>
    <t>ED-50227</t>
  </si>
  <si>
    <t>CONJUNTO DE DUAS (2) TOMADAS PADRÃO, TRÊS (3) POLOS, CORRENTE 20A, TENSÃO 250V, (2P+T/20A-250V), COM PLACA 4"X4" DE DOIS (2) POSTOS, INCLUSIVE FORNECIMENTO, INSTALAÇÃO, SUPORTE, MÓDULO E PLACA</t>
  </si>
  <si>
    <t>ED-15791</t>
  </si>
  <si>
    <t>ELETRODUTO FLEXÍVEL CORRUGADO, PVC, ANTI-CHAMA, DN 32MM (1"), APLICADO EM ALVENARIA, INCLUSIVE RASGO</t>
  </si>
  <si>
    <t>ED-49415</t>
  </si>
  <si>
    <t>CABO DE COBRE FLEXÍVEL, CLASSE 5, ISOLAMENTO TIPO LSHF/ ATOX, NÃO HALOGENADO, ANTICHAMA, TERMOPLÁSTICO, UNIPOLAR, SEÇÃO 4 MM2, 70°C, 450/750V</t>
  </si>
  <si>
    <t>PONTO DE EMBUTIR SECO, PARA UMA (1) PLACA CEGA 4"X4", COM ELETRODUTO FLEXÍVEL CORRUGADO, ANTI-CHAMA, DN 25MM (3/4"), EMBUTIDO NA ALVENARIA E SONDA EM ARAME GALVANIZADO, DIÂMETRO DE 1,24MM (BWG 18), COM DISTÂNCIA DE ATÉ DEZ (10) METROS DO PONTO DE DERIVAÇÃO, INCLUSIVE CAIXA DE LIGAÇÃO, SUPORTE E FIXAÇÃO DO ELETRODUTO COM ENCHIMENTO DO RASGO NA ALVENARIA/CONCRETO COM ARGAMASSA</t>
  </si>
  <si>
    <t>ED-50230</t>
  </si>
  <si>
    <t>LOUÇAS E METAIS-SAGUÃO DE EMBARQUE E DESEMBARQUE</t>
  </si>
  <si>
    <t>14.1</t>
  </si>
  <si>
    <t>14.2</t>
  </si>
  <si>
    <t>15.1</t>
  </si>
  <si>
    <t>15.4</t>
  </si>
  <si>
    <t>15.2</t>
  </si>
  <si>
    <t>15.3</t>
  </si>
  <si>
    <t>MOBILIZAÇÃO E DESMOBILIZAÇÃO DE CONTAINER, INCLUSIVE CARGA, DESCARGA E TRANSPORTE EM CAMINHÃO CARROCERIA COM GUINDAUTO (MUNCK), EXCLUSIVE LOCAÇÃO DO CONTAINER</t>
  </si>
  <si>
    <t>ED-50137</t>
  </si>
  <si>
    <t>MOBILIZAÇÃO E DESMOBILIZAÇÃO DE OBRA EM CENTRO URBANO OU REGIÃO LIMÍTROFE COM VALOR ENTRE 1.000.000,01 E 3.000. 000,00</t>
  </si>
  <si>
    <t>ED-50393</t>
  </si>
  <si>
    <t>SERVIÇOS PRELIMINARES E LIMPEZA DE OBRA</t>
  </si>
  <si>
    <t>TRANSPORTE DE MATERIAL DEMOLIDO EM CAÇAMBA, EXCLUSIVE CARGA MANUAL OU MECÂNICA</t>
  </si>
  <si>
    <t>ED-51125</t>
  </si>
  <si>
    <t>1.5</t>
  </si>
  <si>
    <t>1.6</t>
  </si>
  <si>
    <t>TRANSPORTE DE MATERIAL DE QUALQUER NATUREZA COM CARRINHO DE MÃO, COM DISTÂNCIAS MENORES OU IGUAIS A 50M, INCLUSIVE CARGA/DESCARGA</t>
  </si>
  <si>
    <t>ED-51133</t>
  </si>
  <si>
    <t>16.1</t>
  </si>
  <si>
    <t>16.2</t>
  </si>
  <si>
    <t>16.3</t>
  </si>
  <si>
    <t>16.4</t>
  </si>
  <si>
    <t>16.5</t>
  </si>
  <si>
    <t>16.6</t>
  </si>
  <si>
    <t>16.7</t>
  </si>
  <si>
    <t>16.8</t>
  </si>
  <si>
    <t>16.9</t>
  </si>
  <si>
    <t>16.10</t>
  </si>
  <si>
    <t>16.11</t>
  </si>
  <si>
    <t>16.12</t>
  </si>
  <si>
    <t>16.13</t>
  </si>
  <si>
    <t>16.14</t>
  </si>
  <si>
    <t>16.15</t>
  </si>
  <si>
    <t>PORTÃO EM PERFIL E CHAPA METÁLICA COLOCADO COM CADEADO</t>
  </si>
  <si>
    <t>ED-50985</t>
  </si>
  <si>
    <t>7A.8</t>
  </si>
  <si>
    <t>1C</t>
  </si>
  <si>
    <t>1C.1</t>
  </si>
  <si>
    <t>9B.1</t>
  </si>
  <si>
    <t>9B.2</t>
  </si>
  <si>
    <t>9B.3</t>
  </si>
  <si>
    <t>9B.4</t>
  </si>
  <si>
    <t>9B.5</t>
  </si>
  <si>
    <t>9B.6</t>
  </si>
  <si>
    <t>ARCOS-MG, 09 DE FEVEREIRO DE 2023</t>
  </si>
  <si>
    <t>PARA TODA A OBRA = 1</t>
  </si>
  <si>
    <t>VOLUME DE ENTULHO, DESATERRO DO DEPÓSITO E DEMOLIÇÃO, EXCETO PISO EM CONCRETO SEXTAVADO DA ÁREA DE ACESSO AO ATENDIMENTO</t>
  </si>
  <si>
    <t xml:space="preserve">VOLUME DE ENTULHO, DESATERRO DO DEPÓSITO E DEMOLIÇÃO. INCLUSO PISO EM CONCRETO SEXTAVADO DA ÁREA DE ACESSO AO ATENDIMENTO </t>
  </si>
  <si>
    <t>SOMATÓRIO DO COMPRIMENTO DAS JANELAS DO CONSELHO*LARGURA DO PEITORIL = (5*1,6)*0,23</t>
  </si>
  <si>
    <t>SOMATÓRIO DO COMPRIMENTO DAS PORTAS DO CONSELHO*LARGURA DA SOLEIRA = (3*0,80+0,7)*0,20</t>
  </si>
  <si>
    <t>4 TUBOS DE QUEDA DA COBERTURA DO SAGUÃO+4 RAMAIS ATÉ O FINAL DO PISO DA PLATAFORMA DO SAGUÃO = (4*7,35)+(4*9,50)</t>
  </si>
  <si>
    <t>3 TUBOS DE QUEDA NO CONSELHO+RAMAL ATÉ A ÁREA DE TRANSITO</t>
  </si>
  <si>
    <t>VASO SANITÁRIO NO I.S. DO CONSELHO</t>
  </si>
  <si>
    <t>CUBA DO LAVATÓRIO DO I.S. DO CONSELHO</t>
  </si>
  <si>
    <t>BANCADA PARA O LAVATÓRIO DO I.S. = 0,6*0,4</t>
  </si>
  <si>
    <t>TORNEIRA PARA O LAVATÓRIO DO I.S.</t>
  </si>
  <si>
    <t>LUMINÁRIAS PARA A COBERTURA DO SAGUÃO DE EMBARQUE E DESEMBARQUE DIVIDIDAS EM VÃOS IGUAIS DESCONTANDO A ÁREA OCUPADA PELO CONSELHO</t>
  </si>
  <si>
    <t>COMPRIMENTO NECESSÁRIO PARA FIAÇÃO DE ALIMENTAÇÃO DAS LUMINÁRIAS DENTRO DA ÁREA DA COBERTURA DO SAGUÃO</t>
  </si>
  <si>
    <t>DISJUNTOR PARA ILUMINAÇÃO DO SAGUÃO</t>
  </si>
  <si>
    <t>FIAÇÃO PARA ALIMENTAÇÃO DAS LUMINARIAS DO SAGUÃO(COMPRIMENTO DA COBERTURA DO SAGUÃO+DISTANCIA ATÉ O QUADRO DE DISTRIBUIÇÃO EXISTENTE NA SALA DE GUARDA VOLUMES NA ÁREA DE ATENDIMENTO)*3 FIOS = (33+26)*3</t>
  </si>
  <si>
    <t>LUMINARIAS PARA ÁREA DO CONSELHO COM FORRO DE GESSO</t>
  </si>
  <si>
    <t>LUMINARIAS PARA ÁREA DO CONSELHO COMPOSTAS PELA SALA DE ARQUIVO E HALL</t>
  </si>
  <si>
    <t>FIAÇÃO PARA ALIMENTAÇÃO DA REDE DO CONSELHO. VEM DA SALA DE GUARDA VOLUMES NA ÁREA DE ATENDIMENTO</t>
  </si>
  <si>
    <t>DISJUNTOR GERAL DO CONSELHO</t>
  </si>
  <si>
    <t>DISJUNTORES PARA ILUMINAÇÃO E TOMADAS DO CONSELHO</t>
  </si>
  <si>
    <t>FIAÇÃO PARA LIGAÇÃO ENTRE INTERRUPTORES E LUMINÁRIAS</t>
  </si>
  <si>
    <t>INTERRUPTORES DO CONSELHO DAS LUMINÁRIAS DO CONSELHO</t>
  </si>
  <si>
    <t>6 PONTOS PARA CADA SALA DO CONSELHO, UM PONTO PARA A SALA DE ARQUIVO E UM PONTO PARA O HALL = 6*5+1+1</t>
  </si>
  <si>
    <t>TRÊS METROS DE ELETRODUTO PARA CADA PONTO DE TOMADA DO CONSELHO = 3*32</t>
  </si>
  <si>
    <t>3 CABOS PARA CADA PONTO DE TOMADA DO CONSELHO*COMPRIMENTO ATÉ A DERIVAÇÃO = (3*32)*3</t>
  </si>
  <si>
    <t>6 PONTOS DE REDE DISTRIBUIDOS NO CONSELHO</t>
  </si>
  <si>
    <t>PORTÃO COM ABERTURA EM BASCULA NO FECHAMENTO DA LANCHONETE = (3,55+3,55)*2,50</t>
  </si>
  <si>
    <t>ÁREA DO ITEM 6B.2</t>
  </si>
  <si>
    <t>FIAÇÃO PREVISTA PARA ALIMENTAÇÃO DAS LUMINÁRIAS COM RAMAL ATÉ A SALA DE GUARDA VOLUMES DA ÁREA DE ATENDIMENTO</t>
  </si>
  <si>
    <t>ELETROCALHA PREVISTA PARA FIAÇÃO A SER FIXADA NA COBERTURA DO ACESSO AO ATENDIMENTO</t>
  </si>
  <si>
    <t>ELETRODUTO PREVISTO SOBRE A LAJE DA ÁREA DE ATENDIMENTO ATÉ A SALA DE GUARDA VOLUMES</t>
  </si>
  <si>
    <t>DISJUNTOR PARA A ILUMINAÇÃO DA ÁREA DE ACESSO AO ATENDIMENTO</t>
  </si>
  <si>
    <t>FIAÇÃO PREVISTA PARA SEGUIMENTO DA REDE ATÉ OS CANTEIROS DA CALÇADA. SEGUE DA REDE DOS DOIS POSTE DE ILUMINAÇÃO EXISTENTES NA ÁREA DE ACESSO AO ATENDIMENTO.</t>
  </si>
  <si>
    <t>1D</t>
  </si>
  <si>
    <t>1D.1</t>
  </si>
  <si>
    <t>1C.2</t>
  </si>
  <si>
    <t>LIMPEZA DE OBRA E DESMOBILIZAÇÃO DE CANTEIRO</t>
  </si>
  <si>
    <t>1D.2</t>
  </si>
  <si>
    <t xml:space="preserve"> LIMPEZA FINAL PARA ENTREGA DA OBRA</t>
  </si>
  <si>
    <t>ÁREA A AMPLIAR E REFORMAR CONFORME PROJETO ARQUITETÔNICO</t>
  </si>
  <si>
    <t>0,30% DO VALOR DA OBRA CONFORME SETOP</t>
  </si>
  <si>
    <t>005</t>
  </si>
  <si>
    <t>006</t>
  </si>
  <si>
    <t>ESTRUTURA METÁLICA E ENGRADAMENTO METÁLICO PARA TELHADO, EXCLUSIVE PINTURA (FABRICAÇÃO)</t>
  </si>
  <si>
    <t>ED_x0002_20558</t>
  </si>
  <si>
    <t>kg</t>
  </si>
  <si>
    <t>ESTRUTURA METÁLICA E ENGRADAMENTO METÁLICO PARA TELHADO, EXCLUSIVE PINTURA (TRANSPORTE E MONTAGEM)</t>
  </si>
  <si>
    <t>FORNECIMENTO DE ESTRUTURA METÁLICA E ENGRADAMENTO METÁLICO PARA TELHADO DE QUADRA POLIESPORTIVA EM AÇO, COBERTURA PADRÃO DO GINÁSIO POLIESPORTIVO, EXCLUSIVE PILAR METÁLICO FABRICAÇÃO, TRANSPORTE, MONTAGEM E PINTURA</t>
  </si>
  <si>
    <t>ED_x0002_20559</t>
  </si>
  <si>
    <t>ED_x0002_20561</t>
  </si>
  <si>
    <t>ED_x0002_50497</t>
  </si>
  <si>
    <t>002</t>
  </si>
  <si>
    <t>CONJUNTO VEDAÇÃO ELÁSTICA (DIÂMETRO DO FURO: 8MM)</t>
  </si>
  <si>
    <t>GANCHO CHATO PARA FIXAÇÃO DE TELHAS ( COMPRIMENTO: 100MM)</t>
  </si>
  <si>
    <t>MATED_x0002_11377</t>
  </si>
  <si>
    <t>MATED_x0002_11379</t>
  </si>
  <si>
    <t>COBERTURA EM TELHA METÁLICA GALVANIZADA TRAPEZOIDAL, TIPO DUPLA TERMOACÚSTICA COM FACE SUPERIOR TRAPEZOIDAL E FACE INFERIOR EM PAINEL METÁLICO (ACABAMENTO ESTILO FORRO) PRÉ-PINTADO, ESP. 0,43MM, PREENCHIMENTO EM POLIESTIRENO EXPANDIDO/ ISOPOR COM ESP. 30MM, INCLUSIVE ACESSÓRIOS PARA FIXAÇÃO, FORNECIMENTO E INSTALAÇÃO (REF: ED-48429 SETOP)</t>
  </si>
  <si>
    <t>MONTADOR COM ENCARGOS COMPLEMENTARES</t>
  </si>
  <si>
    <t>ED_x0002_50380</t>
  </si>
  <si>
    <t>ED_x0002_50367</t>
  </si>
  <si>
    <t>hora</t>
  </si>
  <si>
    <t>TELHA METÁLICA GALVANIZADA TRAPEZOIDAL, TIPO DUPLA TERMOACÚSTICA COM FACE SUPERIOR TRAPEZOIDAL E FACE INFERIOR EM PAINEL METÁLICO PRÉ-PINTADO(ACABAMENTO ESTILO FORRO), ESP. 0,43MM, PREENCHIMENTO EM POLIESTIRENO EXPANDIDO/ ISOPOR COM ESP. 30MM.</t>
  </si>
  <si>
    <t>003</t>
  </si>
  <si>
    <t>REVESTIMENTO EM CHAPA DE ACM 4MM, INCLUSO FORNECIMENTO, MATERIAIS E SERVIÇO DE INSTALAÇÃO</t>
  </si>
  <si>
    <t xml:space="preserve"> ORÇAMENTO</t>
  </si>
  <si>
    <t>COBERTURA EM TELHA METÁLICA GALVANIZADA TRAPEZOIDAL, TIPO DUPLA TERMOACÚSTICA COM FACE SUPERIOR TRAPEZOIDAL E FACE INFERIOR EM PAINEL METÁLICO PRÉ-PINTADO (ACABAMENTO ESTILO FORRO), ESP. 0,43MM, PREENCHIMENTO EM POLIESTIRENO EXPANDIDO/ ISOPOR COM ESP. 30MM, INCLUSIVE ACESSÓRIOS PARA FIXAÇÃO, FORNECIMENTO E INSTALAÇÃO (REF: ED-48429 SETOP)</t>
  </si>
  <si>
    <t>004</t>
  </si>
  <si>
    <t>ORÇAMENTOS</t>
  </si>
  <si>
    <t>FORNECEDOR</t>
  </si>
  <si>
    <t>CONTATO</t>
  </si>
  <si>
    <t>REGIONAL TELHAS</t>
  </si>
  <si>
    <t>(18)3421-7377</t>
  </si>
  <si>
    <t>KINGSPAN-ISOESTE</t>
  </si>
  <si>
    <t>SITE</t>
  </si>
  <si>
    <t>VALOR ADOTADO</t>
  </si>
  <si>
    <t>MEGANOVE PLACAS</t>
  </si>
  <si>
    <t>PLINIO (37)9-9922-8200</t>
  </si>
  <si>
    <t>ROMINHO PLACAS</t>
  </si>
  <si>
    <t>ROMULO (37)9-9913-9773</t>
  </si>
  <si>
    <t>LG ESQUADRIAS</t>
  </si>
  <si>
    <t>(37)9-9814-9996</t>
  </si>
  <si>
    <t>DIVIDROS</t>
  </si>
  <si>
    <t>(37)3512-9005</t>
  </si>
  <si>
    <t>SERVE VIDROS</t>
  </si>
  <si>
    <t>(37)9-8801-1817</t>
  </si>
  <si>
    <t/>
  </si>
  <si>
    <t>FACHADA EM PELE DE VIDRO (STRUCTURAL GLAZING), VIDRO LAMINADO 8MM(4+4) REFLETIVO, ESTRUTURA PRETO FOSCO, INCLUSO FORNECIMENTO, MATERIAIS E SERVIÇO DE INSTALAÇÃO</t>
  </si>
  <si>
    <t>PARCELA 3</t>
  </si>
  <si>
    <t>PARCELA 4</t>
  </si>
  <si>
    <t>PARCELA 5</t>
  </si>
  <si>
    <t>PRAZO DE EXECUÇÃO: 5 MESES</t>
  </si>
  <si>
    <t>01/2023</t>
  </si>
  <si>
    <t>AVENIDA MAGALHÃES PINTO</t>
  </si>
  <si>
    <t>COBERTURA EM TELHA METÁLICA GALVANIZADA TRAPEZOIDAL, TIPO DUPLA TERMOACÚSTICA COM FACE SUPERIOR TRAPEZOIDAL E FACE INFERIOR EM PAINEL METÁLICO PRÉ-PINTADO(ACABAMENTO ESTILO FORRO), ESP. 0,43MM, PREENCHIMENTO EM POLIESTIRENO EXPANDIDO/ ISOPOR COM ESP. 30MM, INCLUSIVE ACESSÓRIOS PARA FIXAÇÃO, FORNECIMENTO E INSTALAÇÃO (REF: ED-48429 SETOP)</t>
  </si>
  <si>
    <t>1.7</t>
  </si>
  <si>
    <t>LOCAÇÃO DE OBRA COM GABARITO DE TÁBUAS CORRIDAS PONTALETADAS A CADA 2,00M, REAPROVEITAMENTO (2X), INCLUSIVE ACOMPANHAMENTO DE EQUIPE TOPOGRÁFICA PARA MARCAÇÃO DE PONTO TOPOGRÁFICO</t>
  </si>
  <si>
    <t>ED-17989</t>
  </si>
  <si>
    <t>GABARITO EM VOLTA DA ÁREA DO CONSELHO TUTELAR. CONSIDERAR 1,00 METRO DE AFASTAMENTO PARA ESCAVAÇÃO DE FUNDAÇÕES = 9,50+9,50+9,22+9,22+8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</si>
</sst>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R$&quot;\ * #,##0.00_-;\-&quot;R$&quot;\ * #,##0.00_-;_-&quot;R$&quot;\ * &quot;-&quot;??_-;_-@_-"/>
    <numFmt numFmtId="164" formatCode="_(* #,##0.00_);_(* \(#,##0.00\);_(* &quot;-&quot;??_);_(@_)"/>
    <numFmt numFmtId="165" formatCode="_(&quot;R$&quot;* #,##0.00_);_(&quot;R$&quot;* \(#,##0.00\);_(&quot;R$&quot;* &quot;-&quot;??_);_(@_)"/>
    <numFmt numFmtId="166" formatCode="_(&quot;R$ &quot;* #,##0.00_);_(&quot;R$ &quot;* \(#,##0.00\);_(&quot;R$ &quot;* &quot;-&quot;??_);_(@_)"/>
    <numFmt numFmtId="167" formatCode="_(* #,##0.00_);_(* \(#,##0.00\);_(* \-??_);_(@_)"/>
    <numFmt numFmtId="168" formatCode="&quot;Parcela-&quot;00"/>
    <numFmt numFmtId="169" formatCode="&quot;Parcela - &quot;00"/>
    <numFmt numFmtId="170" formatCode="&quot;%&quot;\ @"/>
    <numFmt numFmtId="171" formatCode="00"/>
    <numFmt numFmtId="172" formatCode="0.0"/>
    <numFmt numFmtId="173" formatCode="&quot;R$&quot;\ #,##0.00"/>
    <numFmt numFmtId="174" formatCode="0.0%"/>
  </numFmts>
  <fonts count="4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1"/>
      <name val="Arial"/>
      <family val="2"/>
    </font>
    <font>
      <sz val="10"/>
      <name val="Arial"/>
      <family val="2"/>
    </font>
    <font>
      <sz val="11"/>
      <name val="Arial"/>
      <family val="2"/>
    </font>
    <font>
      <sz val="10"/>
      <name val="Arial"/>
      <family val="2"/>
    </font>
    <font>
      <b/>
      <sz val="10"/>
      <color theme="1"/>
      <name val="Arial"/>
      <family val="2"/>
    </font>
    <font>
      <sz val="10"/>
      <name val="Arial"/>
      <family val="2"/>
    </font>
    <font>
      <sz val="10"/>
      <name val="Times New Roman"/>
      <family val="1"/>
      <charset val="204"/>
    </font>
    <font>
      <b/>
      <sz val="14"/>
      <name val="Arial"/>
      <family val="2"/>
    </font>
    <font>
      <sz val="4"/>
      <name val="Arial"/>
      <family val="2"/>
    </font>
    <font>
      <sz val="9"/>
      <name val="Arial"/>
      <family val="2"/>
    </font>
    <font>
      <b/>
      <sz val="9"/>
      <name val="Arial"/>
      <family val="2"/>
    </font>
    <font>
      <u/>
      <sz val="12"/>
      <name val="Calibri"/>
      <family val="2"/>
      <scheme val="minor"/>
    </font>
    <font>
      <sz val="12"/>
      <name val="Calibri"/>
      <family val="2"/>
      <scheme val="minor"/>
    </font>
    <font>
      <sz val="9"/>
      <color theme="1"/>
      <name val="Arial"/>
      <family val="2"/>
    </font>
    <font>
      <b/>
      <sz val="12"/>
      <name val="Arial"/>
      <family val="2"/>
    </font>
    <font>
      <u/>
      <sz val="11"/>
      <color theme="10"/>
      <name val="Calibri"/>
      <family val="2"/>
      <scheme val="minor"/>
    </font>
    <font>
      <b/>
      <sz val="14"/>
      <color theme="1"/>
      <name val="Arial"/>
      <family val="2"/>
    </font>
    <font>
      <b/>
      <i/>
      <sz val="12"/>
      <name val="Arial"/>
      <family val="2"/>
    </font>
    <font>
      <b/>
      <sz val="14"/>
      <color theme="1"/>
      <name val="Times New Roman"/>
      <family val="1"/>
    </font>
    <font>
      <b/>
      <sz val="16"/>
      <color theme="1"/>
      <name val="Times New Roman"/>
      <family val="1"/>
    </font>
    <font>
      <b/>
      <sz val="18"/>
      <color theme="1"/>
      <name val="Times New Roman"/>
      <family val="1"/>
    </font>
    <font>
      <sz val="8"/>
      <name val="Arial"/>
      <family val="2"/>
    </font>
    <font>
      <sz val="10"/>
      <name val="Calibri"/>
      <family val="2"/>
    </font>
    <font>
      <sz val="9.4"/>
      <name val="Arial"/>
      <family val="2"/>
    </font>
    <font>
      <b/>
      <sz val="11"/>
      <color theme="1"/>
      <name val="Calibri"/>
      <family val="2"/>
      <scheme val="minor"/>
    </font>
    <font>
      <b/>
      <u/>
      <sz val="16"/>
      <color theme="1"/>
      <name val="Calibri"/>
      <family val="2"/>
      <scheme val="minor"/>
    </font>
    <font>
      <sz val="10"/>
      <color theme="1"/>
      <name val="Calibri"/>
      <family val="2"/>
      <scheme val="minor"/>
    </font>
    <font>
      <b/>
      <sz val="10"/>
      <color theme="1"/>
      <name val="Calibri"/>
      <family val="2"/>
      <scheme val="minor"/>
    </font>
    <font>
      <sz val="10"/>
      <color indexed="8"/>
      <name val="Arial"/>
      <family val="2"/>
    </font>
    <font>
      <sz val="10"/>
      <color theme="1"/>
      <name val="Arial"/>
      <family val="2"/>
    </font>
    <font>
      <sz val="16"/>
      <color theme="1"/>
      <name val="Calibri"/>
      <family val="2"/>
      <scheme val="minor"/>
    </font>
    <font>
      <sz val="10"/>
      <color rgb="FF000000"/>
      <name val="Arial"/>
      <family val="2"/>
    </font>
  </fonts>
  <fills count="11">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FFFF99"/>
        <bgColor indexed="64"/>
      </patternFill>
    </fill>
    <fill>
      <patternFill patternType="solid">
        <fgColor indexed="43"/>
        <bgColor indexed="64"/>
      </patternFill>
    </fill>
    <fill>
      <patternFill patternType="solid">
        <fgColor indexed="26"/>
        <bgColor indexed="64"/>
      </patternFill>
    </fill>
    <fill>
      <patternFill patternType="solid">
        <fgColor indexed="27"/>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s>
  <borders count="8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hair">
        <color indexed="64"/>
      </left>
      <right style="hair">
        <color indexed="64"/>
      </right>
      <top/>
      <bottom/>
      <diagonal/>
    </border>
    <border>
      <left style="dotted">
        <color indexed="64"/>
      </left>
      <right style="dotted">
        <color indexed="64"/>
      </right>
      <top style="dotted">
        <color indexed="64"/>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style="dotted">
        <color indexed="64"/>
      </left>
      <right style="dotted">
        <color indexed="64"/>
      </right>
      <top/>
      <bottom/>
      <diagonal/>
    </border>
    <border>
      <left/>
      <right style="dotted">
        <color indexed="64"/>
      </right>
      <top style="dotted">
        <color indexed="64"/>
      </top>
      <bottom/>
      <diagonal/>
    </border>
    <border>
      <left style="dotted">
        <color indexed="64"/>
      </left>
      <right/>
      <top style="dotted">
        <color indexed="64"/>
      </top>
      <bottom/>
      <diagonal/>
    </border>
    <border>
      <left/>
      <right style="dotted">
        <color indexed="64"/>
      </right>
      <top style="dotted">
        <color indexed="64"/>
      </top>
      <bottom style="dotted">
        <color indexed="64"/>
      </bottom>
      <diagonal/>
    </border>
    <border>
      <left style="dotted">
        <color indexed="64"/>
      </left>
      <right/>
      <top/>
      <bottom/>
      <diagonal/>
    </border>
    <border>
      <left style="hair">
        <color indexed="64"/>
      </left>
      <right/>
      <top style="hair">
        <color indexed="64"/>
      </top>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dotted">
        <color indexed="64"/>
      </left>
      <right/>
      <top/>
      <bottom style="dotted">
        <color indexed="64"/>
      </bottom>
      <diagonal/>
    </border>
    <border>
      <left style="medium">
        <color indexed="64"/>
      </left>
      <right style="thin">
        <color indexed="64"/>
      </right>
      <top style="thin">
        <color indexed="64"/>
      </top>
      <bottom/>
      <diagonal/>
    </border>
    <border>
      <left style="hair">
        <color indexed="64"/>
      </left>
      <right/>
      <top style="hair">
        <color indexed="64"/>
      </top>
      <bottom style="hair">
        <color indexed="64"/>
      </bottom>
      <diagonal/>
    </border>
    <border>
      <left/>
      <right style="dotted">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right style="medium">
        <color indexed="64"/>
      </right>
      <top style="thin">
        <color indexed="64"/>
      </top>
      <bottom style="medium">
        <color indexed="64"/>
      </bottom>
      <diagonal/>
    </border>
  </borders>
  <cellStyleXfs count="36">
    <xf numFmtId="0" fontId="0" fillId="0" borderId="0"/>
    <xf numFmtId="9" fontId="13" fillId="0" borderId="0" applyFont="0" applyFill="0" applyBorder="0" applyAlignment="0" applyProtection="0"/>
    <xf numFmtId="164" fontId="8" fillId="0" borderId="0" applyFont="0" applyFill="0" applyBorder="0" applyAlignment="0" applyProtection="0"/>
    <xf numFmtId="0" fontId="8" fillId="0" borderId="0"/>
    <xf numFmtId="0" fontId="7" fillId="0" borderId="0"/>
    <xf numFmtId="9" fontId="7" fillId="0" borderId="0" applyFont="0" applyFill="0" applyBorder="0" applyAlignment="0" applyProtection="0"/>
    <xf numFmtId="44" fontId="7" fillId="0" borderId="0" applyFont="0" applyFill="0" applyBorder="0" applyAlignment="0" applyProtection="0"/>
    <xf numFmtId="0" fontId="6" fillId="0" borderId="0"/>
    <xf numFmtId="44" fontId="15" fillId="0" borderId="0" applyFont="0" applyFill="0" applyBorder="0" applyAlignment="0" applyProtection="0"/>
    <xf numFmtId="0" fontId="16" fillId="0" borderId="0" applyNumberFormat="0" applyFill="0" applyBorder="0" applyProtection="0">
      <alignment vertical="top" wrapText="1"/>
    </xf>
    <xf numFmtId="0" fontId="8" fillId="0" borderId="0"/>
    <xf numFmtId="9" fontId="16" fillId="0" borderId="0" applyFont="0" applyFill="0" applyBorder="0" applyAlignment="0" applyProtection="0">
      <alignment vertical="top" wrapText="1"/>
    </xf>
    <xf numFmtId="44" fontId="8" fillId="0" borderId="0" applyFont="0" applyFill="0" applyBorder="0" applyAlignment="0" applyProtection="0"/>
    <xf numFmtId="165" fontId="8" fillId="0" borderId="0" applyFont="0" applyFill="0" applyBorder="0" applyAlignment="0" applyProtection="0"/>
    <xf numFmtId="166" fontId="8" fillId="0" borderId="0" applyFont="0" applyFill="0" applyBorder="0" applyAlignment="0" applyProtection="0"/>
    <xf numFmtId="165" fontId="8" fillId="0" borderId="0" applyFont="0" applyFill="0" applyBorder="0" applyAlignment="0" applyProtection="0"/>
    <xf numFmtId="9" fontId="8" fillId="0" borderId="0" applyFont="0" applyFill="0" applyBorder="0" applyAlignment="0" applyProtection="0"/>
    <xf numFmtId="167" fontId="8" fillId="0" borderId="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8" fillId="6" borderId="0"/>
    <xf numFmtId="0" fontId="8" fillId="6" borderId="0"/>
    <xf numFmtId="0" fontId="5" fillId="0" borderId="0"/>
    <xf numFmtId="0" fontId="25" fillId="0" borderId="0" applyNumberFormat="0" applyFill="0" applyBorder="0" applyAlignment="0" applyProtection="0"/>
    <xf numFmtId="0" fontId="4" fillId="0" borderId="0"/>
    <xf numFmtId="0" fontId="3" fillId="0" borderId="0"/>
    <xf numFmtId="9" fontId="8"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8" fillId="0" borderId="0"/>
  </cellStyleXfs>
  <cellXfs count="789">
    <xf numFmtId="0" fontId="0" fillId="0" borderId="0" xfId="0"/>
    <xf numFmtId="0" fontId="11" fillId="0" borderId="0" xfId="0" applyFont="1" applyBorder="1" applyAlignment="1">
      <alignment horizontal="left" vertical="center" wrapText="1"/>
    </xf>
    <xf numFmtId="0" fontId="11" fillId="0" borderId="0" xfId="0" applyFont="1" applyAlignment="1">
      <alignment vertical="center" wrapText="1"/>
    </xf>
    <xf numFmtId="0" fontId="11" fillId="0" borderId="0" xfId="0" applyFont="1" applyAlignment="1">
      <alignment horizontal="left" vertical="center" wrapText="1"/>
    </xf>
    <xf numFmtId="0" fontId="11" fillId="0" borderId="0" xfId="0" applyFont="1" applyAlignment="1">
      <alignment horizontal="center" vertical="center" wrapText="1"/>
    </xf>
    <xf numFmtId="164" fontId="11" fillId="0" borderId="0" xfId="2" applyFont="1" applyAlignment="1">
      <alignment horizontal="center" vertical="center" wrapText="1"/>
    </xf>
    <xf numFmtId="49" fontId="11" fillId="0" borderId="0" xfId="0" applyNumberFormat="1" applyFont="1" applyAlignment="1">
      <alignment vertical="center" wrapText="1"/>
    </xf>
    <xf numFmtId="0" fontId="11" fillId="0" borderId="0" xfId="0" applyFont="1" applyFill="1" applyAlignment="1">
      <alignment vertical="center" wrapText="1"/>
    </xf>
    <xf numFmtId="0" fontId="0" fillId="0" borderId="0" xfId="0" applyAlignment="1">
      <alignment vertical="center" wrapText="1"/>
    </xf>
    <xf numFmtId="0" fontId="8" fillId="0" borderId="0" xfId="0" applyFont="1" applyAlignment="1">
      <alignment vertical="center"/>
    </xf>
    <xf numFmtId="0" fontId="8" fillId="0" borderId="0" xfId="9" applyFont="1" applyAlignment="1">
      <alignment vertical="center" wrapText="1"/>
    </xf>
    <xf numFmtId="0" fontId="17" fillId="0" borderId="10" xfId="9" applyFont="1" applyBorder="1" applyAlignment="1">
      <alignment horizontal="center" vertical="center" wrapText="1"/>
    </xf>
    <xf numFmtId="0" fontId="18" fillId="0" borderId="0" xfId="10" applyFont="1" applyBorder="1" applyAlignment="1" applyProtection="1">
      <alignment horizontal="left" vertical="center"/>
    </xf>
    <xf numFmtId="0" fontId="18" fillId="0" borderId="0" xfId="10" applyFont="1" applyBorder="1" applyAlignment="1" applyProtection="1">
      <alignment horizontal="center" vertical="center"/>
    </xf>
    <xf numFmtId="0" fontId="19" fillId="0" borderId="0" xfId="10" applyFont="1" applyBorder="1" applyAlignment="1" applyProtection="1">
      <alignment horizontal="center" vertical="center"/>
    </xf>
    <xf numFmtId="0" fontId="19" fillId="0" borderId="0" xfId="10" applyFont="1" applyBorder="1" applyAlignment="1" applyProtection="1">
      <alignment horizontal="left" vertical="center"/>
    </xf>
    <xf numFmtId="0" fontId="19" fillId="0" borderId="0" xfId="10" applyFont="1" applyBorder="1" applyAlignment="1" applyProtection="1">
      <alignment vertical="center"/>
    </xf>
    <xf numFmtId="0" fontId="20" fillId="4" borderId="6" xfId="10" applyFont="1" applyFill="1" applyBorder="1" applyAlignment="1" applyProtection="1">
      <alignment vertical="center"/>
      <protection locked="0"/>
    </xf>
    <xf numFmtId="0" fontId="20" fillId="4" borderId="6" xfId="10" applyFont="1" applyFill="1" applyBorder="1" applyAlignment="1" applyProtection="1">
      <alignment horizontal="center" vertical="center"/>
      <protection locked="0"/>
    </xf>
    <xf numFmtId="0" fontId="10" fillId="3" borderId="2" xfId="3" applyFont="1" applyFill="1" applyBorder="1" applyAlignment="1" applyProtection="1">
      <alignment horizontal="center" vertical="center"/>
    </xf>
    <xf numFmtId="10" fontId="12" fillId="0" borderId="2" xfId="11" applyNumberFormat="1" applyFont="1" applyBorder="1" applyAlignment="1">
      <alignment horizontal="center" vertical="center" wrapText="1"/>
    </xf>
    <xf numFmtId="0" fontId="8" fillId="0" borderId="0" xfId="9" applyFont="1" applyBorder="1" applyAlignment="1">
      <alignment vertical="center" wrapText="1"/>
    </xf>
    <xf numFmtId="0" fontId="8" fillId="0" borderId="0" xfId="9" applyFont="1" applyBorder="1" applyAlignment="1">
      <alignment horizontal="center" vertical="center" wrapText="1"/>
    </xf>
    <xf numFmtId="0" fontId="8" fillId="0" borderId="0" xfId="3" applyFont="1" applyBorder="1" applyProtection="1"/>
    <xf numFmtId="0" fontId="8" fillId="0" borderId="0" xfId="9" applyFont="1" applyFill="1" applyBorder="1" applyAlignment="1">
      <alignment horizontal="center" vertical="center" wrapText="1"/>
    </xf>
    <xf numFmtId="0" fontId="20" fillId="0" borderId="0" xfId="10" applyFont="1" applyFill="1" applyBorder="1" applyAlignment="1" applyProtection="1">
      <alignment vertical="center"/>
      <protection locked="0"/>
    </xf>
    <xf numFmtId="0" fontId="23" fillId="0" borderId="0" xfId="9" applyFont="1" applyBorder="1" applyAlignment="1">
      <alignment horizontal="center" vertical="center"/>
    </xf>
    <xf numFmtId="0" fontId="8" fillId="0" borderId="0" xfId="9" applyFont="1" applyAlignment="1">
      <alignment horizontal="center" vertical="center" wrapText="1"/>
    </xf>
    <xf numFmtId="0" fontId="11" fillId="0" borderId="0" xfId="0" applyFont="1" applyBorder="1" applyAlignment="1">
      <alignment vertical="center" wrapText="1"/>
    </xf>
    <xf numFmtId="0" fontId="8" fillId="0" borderId="0" xfId="0" applyFont="1" applyBorder="1" applyAlignment="1">
      <alignment horizontal="left" vertical="center"/>
    </xf>
    <xf numFmtId="0" fontId="8" fillId="0" borderId="0" xfId="0" applyFont="1" applyAlignment="1">
      <alignment horizontal="center" vertical="center" wrapText="1"/>
    </xf>
    <xf numFmtId="0" fontId="8" fillId="0" borderId="0" xfId="0" applyFont="1" applyFill="1" applyBorder="1" applyAlignment="1">
      <alignment vertical="center"/>
    </xf>
    <xf numFmtId="0" fontId="18" fillId="0" borderId="34" xfId="10" applyFont="1" applyBorder="1" applyAlignment="1" applyProtection="1">
      <alignment horizontal="left" vertical="center"/>
    </xf>
    <xf numFmtId="0" fontId="18" fillId="0" borderId="28" xfId="10" applyFont="1" applyBorder="1" applyAlignment="1" applyProtection="1">
      <alignment horizontal="center" vertical="center"/>
    </xf>
    <xf numFmtId="0" fontId="19" fillId="0" borderId="28" xfId="10" applyFont="1" applyBorder="1" applyAlignment="1" applyProtection="1">
      <alignment horizontal="center" vertical="center"/>
    </xf>
    <xf numFmtId="0" fontId="9" fillId="0" borderId="34" xfId="10" applyFont="1" applyBorder="1" applyAlignment="1" applyProtection="1">
      <alignment vertical="center"/>
    </xf>
    <xf numFmtId="0" fontId="17" fillId="0" borderId="7" xfId="9" applyFont="1" applyBorder="1" applyAlignment="1">
      <alignment horizontal="center" vertical="center" wrapText="1"/>
    </xf>
    <xf numFmtId="0" fontId="17" fillId="0" borderId="11" xfId="9" applyFont="1" applyBorder="1" applyAlignment="1">
      <alignment horizontal="center" vertical="center" wrapText="1"/>
    </xf>
    <xf numFmtId="10" fontId="12" fillId="4" borderId="20" xfId="11" applyNumberFormat="1" applyFont="1" applyFill="1" applyBorder="1" applyAlignment="1" applyProtection="1">
      <alignment horizontal="center" vertical="center"/>
      <protection locked="0"/>
    </xf>
    <xf numFmtId="10" fontId="12" fillId="0" borderId="20" xfId="11" applyNumberFormat="1" applyFont="1" applyBorder="1" applyAlignment="1">
      <alignment horizontal="center" vertical="center" wrapText="1"/>
    </xf>
    <xf numFmtId="10" fontId="10" fillId="3" borderId="20" xfId="11" applyNumberFormat="1" applyFont="1" applyFill="1" applyBorder="1" applyAlignment="1">
      <alignment horizontal="center" vertical="center" wrapText="1"/>
    </xf>
    <xf numFmtId="0" fontId="8" fillId="0" borderId="34" xfId="9" applyFont="1" applyBorder="1" applyAlignment="1">
      <alignment vertical="center" wrapText="1"/>
    </xf>
    <xf numFmtId="0" fontId="8" fillId="0" borderId="28" xfId="3" applyFont="1" applyBorder="1" applyAlignment="1" applyProtection="1">
      <alignment vertical="top"/>
    </xf>
    <xf numFmtId="0" fontId="8" fillId="0" borderId="34" xfId="3" applyFont="1" applyBorder="1" applyProtection="1"/>
    <xf numFmtId="0" fontId="8" fillId="0" borderId="28" xfId="3" applyFont="1" applyBorder="1" applyProtection="1"/>
    <xf numFmtId="0" fontId="8" fillId="0" borderId="34" xfId="9" applyFont="1" applyFill="1" applyBorder="1" applyAlignment="1">
      <alignment vertical="center" wrapText="1"/>
    </xf>
    <xf numFmtId="0" fontId="23" fillId="0" borderId="34" xfId="9" applyFont="1" applyBorder="1" applyAlignment="1">
      <alignment horizontal="center" vertical="center"/>
    </xf>
    <xf numFmtId="0" fontId="23" fillId="0" borderId="38" xfId="9" applyFont="1" applyBorder="1" applyAlignment="1">
      <alignment horizontal="center" vertical="center"/>
    </xf>
    <xf numFmtId="0" fontId="23" fillId="0" borderId="27" xfId="9" applyFont="1" applyBorder="1" applyAlignment="1">
      <alignment horizontal="center" vertical="center"/>
    </xf>
    <xf numFmtId="0" fontId="19" fillId="0" borderId="0" xfId="9" applyFont="1" applyBorder="1" applyAlignment="1">
      <alignment horizontal="center" vertical="center" wrapText="1"/>
    </xf>
    <xf numFmtId="0" fontId="11" fillId="0" borderId="0" xfId="0" applyFont="1" applyFill="1" applyBorder="1" applyAlignment="1">
      <alignment vertical="center" wrapText="1"/>
    </xf>
    <xf numFmtId="0" fontId="11" fillId="0" borderId="0" xfId="0" applyFont="1" applyFill="1" applyBorder="1" applyAlignment="1">
      <alignment horizontal="left" vertical="center" wrapText="1"/>
    </xf>
    <xf numFmtId="49" fontId="9" fillId="0" borderId="49" xfId="0" applyNumberFormat="1" applyFont="1" applyFill="1" applyBorder="1" applyAlignment="1">
      <alignment horizontal="center" vertical="center" wrapText="1"/>
    </xf>
    <xf numFmtId="0" fontId="8" fillId="0" borderId="0" xfId="0" applyFont="1" applyBorder="1" applyAlignment="1">
      <alignment horizontal="left" vertical="center" wrapText="1"/>
    </xf>
    <xf numFmtId="164" fontId="8" fillId="0" borderId="0" xfId="2" applyFont="1" applyBorder="1" applyAlignment="1">
      <alignment vertical="center"/>
    </xf>
    <xf numFmtId="0" fontId="12" fillId="0" borderId="2" xfId="9" applyFont="1" applyBorder="1" applyAlignment="1">
      <alignment horizontal="center" vertical="center" wrapText="1"/>
    </xf>
    <xf numFmtId="0" fontId="8" fillId="0" borderId="0" xfId="9" applyFont="1" applyBorder="1" applyAlignment="1">
      <alignment horizontal="center" vertical="center" wrapText="1"/>
    </xf>
    <xf numFmtId="0" fontId="8" fillId="0" borderId="28" xfId="9" applyFont="1" applyBorder="1" applyAlignment="1">
      <alignment horizontal="center" vertical="center" wrapText="1"/>
    </xf>
    <xf numFmtId="0" fontId="9" fillId="0" borderId="34" xfId="10" applyFont="1" applyBorder="1" applyAlignment="1" applyProtection="1">
      <alignment horizontal="left" vertical="center"/>
    </xf>
    <xf numFmtId="0" fontId="8" fillId="4" borderId="35" xfId="10" applyFont="1" applyFill="1" applyBorder="1" applyAlignment="1" applyProtection="1">
      <alignment vertical="center"/>
      <protection locked="0"/>
    </xf>
    <xf numFmtId="0" fontId="10" fillId="3" borderId="2" xfId="9" applyFont="1" applyFill="1" applyBorder="1" applyAlignment="1">
      <alignment horizontal="center" vertical="center" wrapText="1"/>
    </xf>
    <xf numFmtId="0" fontId="9" fillId="0" borderId="2" xfId="3" applyFont="1" applyBorder="1" applyAlignment="1">
      <alignment vertical="center"/>
    </xf>
    <xf numFmtId="0" fontId="8" fillId="0" borderId="0" xfId="22" applyFont="1" applyFill="1" applyAlignment="1" applyProtection="1">
      <alignment horizontal="left" vertical="center"/>
    </xf>
    <xf numFmtId="0" fontId="8" fillId="0" borderId="0" xfId="0" applyFont="1" applyBorder="1" applyAlignment="1">
      <alignment vertical="center" wrapText="1"/>
    </xf>
    <xf numFmtId="164" fontId="8" fillId="0" borderId="0" xfId="2" applyFont="1" applyAlignment="1">
      <alignment horizontal="center" vertical="center" wrapText="1"/>
    </xf>
    <xf numFmtId="164" fontId="8" fillId="0" borderId="0" xfId="2" applyFont="1" applyAlignment="1">
      <alignment horizontal="right" vertical="center" wrapText="1"/>
    </xf>
    <xf numFmtId="164" fontId="8" fillId="0" borderId="0" xfId="2" applyFont="1" applyAlignment="1">
      <alignment vertical="center" wrapText="1"/>
    </xf>
    <xf numFmtId="2" fontId="8" fillId="0" borderId="0" xfId="22" applyNumberFormat="1" applyFont="1" applyFill="1" applyBorder="1" applyAlignment="1" applyProtection="1">
      <alignment vertical="center"/>
    </xf>
    <xf numFmtId="0" fontId="9" fillId="0" borderId="1" xfId="3" applyFont="1" applyBorder="1" applyAlignment="1">
      <alignment vertical="center"/>
    </xf>
    <xf numFmtId="0" fontId="9" fillId="0" borderId="42" xfId="3" applyFont="1" applyBorder="1" applyAlignment="1">
      <alignment vertical="center"/>
    </xf>
    <xf numFmtId="0" fontId="26" fillId="0" borderId="0" xfId="0" applyFont="1" applyBorder="1" applyAlignment="1">
      <alignment vertical="center" wrapText="1"/>
    </xf>
    <xf numFmtId="0" fontId="9" fillId="0" borderId="41" xfId="0" applyFont="1" applyBorder="1" applyAlignment="1">
      <alignment horizontal="center" vertical="center"/>
    </xf>
    <xf numFmtId="0" fontId="19" fillId="0" borderId="0" xfId="3" applyFont="1" applyAlignment="1">
      <alignment vertical="center"/>
    </xf>
    <xf numFmtId="0" fontId="8" fillId="0" borderId="49" xfId="3" applyFont="1" applyBorder="1" applyAlignment="1">
      <alignment vertical="center"/>
    </xf>
    <xf numFmtId="0" fontId="8" fillId="0" borderId="0" xfId="3" applyFont="1" applyAlignment="1">
      <alignment vertical="center"/>
    </xf>
    <xf numFmtId="0" fontId="8" fillId="0" borderId="0" xfId="3" applyNumberFormat="1" applyFont="1" applyAlignment="1">
      <alignment vertical="center"/>
    </xf>
    <xf numFmtId="44" fontId="8" fillId="0" borderId="0" xfId="3" applyNumberFormat="1" applyFont="1" applyAlignment="1">
      <alignment vertical="center"/>
    </xf>
    <xf numFmtId="164" fontId="8" fillId="0" borderId="0" xfId="2" applyFont="1" applyAlignment="1">
      <alignment vertical="center"/>
    </xf>
    <xf numFmtId="0" fontId="8" fillId="0" borderId="0" xfId="22" applyFont="1" applyFill="1" applyAlignment="1" applyProtection="1">
      <alignment horizontal="right" vertical="center"/>
    </xf>
    <xf numFmtId="0" fontId="8" fillId="0" borderId="0" xfId="22" applyFont="1" applyFill="1" applyAlignment="1">
      <alignment vertical="center"/>
    </xf>
    <xf numFmtId="0" fontId="8" fillId="0" borderId="0" xfId="22" applyFont="1" applyFill="1" applyAlignment="1" applyProtection="1">
      <alignment vertical="center"/>
    </xf>
    <xf numFmtId="0" fontId="8" fillId="0" borderId="0" xfId="22" applyFont="1" applyFill="1" applyBorder="1" applyAlignment="1" applyProtection="1">
      <alignment horizontal="left" vertical="center" shrinkToFit="1"/>
      <protection locked="0"/>
    </xf>
    <xf numFmtId="0" fontId="8" fillId="0" borderId="0" xfId="22" applyFont="1" applyFill="1" applyBorder="1" applyAlignment="1" applyProtection="1">
      <alignment vertical="center"/>
    </xf>
    <xf numFmtId="49" fontId="8" fillId="0" borderId="0" xfId="0" applyNumberFormat="1" applyFont="1" applyBorder="1" applyAlignment="1">
      <alignment horizontal="left" vertical="center"/>
    </xf>
    <xf numFmtId="49" fontId="11" fillId="0" borderId="0" xfId="0" applyNumberFormat="1" applyFont="1" applyFill="1" applyBorder="1" applyAlignment="1">
      <alignment vertical="center" wrapText="1"/>
    </xf>
    <xf numFmtId="0" fontId="8" fillId="0" borderId="0" xfId="0" applyFont="1" applyBorder="1" applyAlignment="1">
      <alignment horizontal="center" vertical="center"/>
    </xf>
    <xf numFmtId="0" fontId="23" fillId="0" borderId="0" xfId="9" applyFont="1" applyBorder="1" applyAlignment="1">
      <alignment horizontal="center" vertical="center"/>
    </xf>
    <xf numFmtId="0" fontId="23" fillId="0" borderId="28" xfId="9" applyFont="1" applyBorder="1" applyAlignment="1">
      <alignment horizontal="center" vertical="center"/>
    </xf>
    <xf numFmtId="0" fontId="8" fillId="0" borderId="0" xfId="9" applyFont="1" applyBorder="1" applyAlignment="1">
      <alignment horizontal="center" vertical="center" wrapText="1"/>
    </xf>
    <xf numFmtId="0" fontId="8" fillId="0" borderId="28" xfId="9" applyFont="1" applyBorder="1" applyAlignment="1">
      <alignment horizontal="center" vertical="center" wrapText="1"/>
    </xf>
    <xf numFmtId="0" fontId="8" fillId="0" borderId="26" xfId="9" applyFont="1" applyBorder="1" applyAlignment="1">
      <alignment horizontal="center" vertical="center" wrapText="1"/>
    </xf>
    <xf numFmtId="0" fontId="8" fillId="0" borderId="33" xfId="9" applyFont="1" applyBorder="1" applyAlignment="1">
      <alignment horizontal="center" vertical="center" wrapText="1"/>
    </xf>
    <xf numFmtId="0" fontId="8" fillId="0" borderId="28" xfId="9" applyFont="1" applyFill="1" applyBorder="1" applyAlignment="1">
      <alignment horizontal="center" vertical="center" wrapText="1"/>
    </xf>
    <xf numFmtId="0" fontId="20" fillId="0" borderId="28" xfId="10" applyFont="1" applyFill="1" applyBorder="1" applyAlignment="1" applyProtection="1">
      <alignment vertical="center"/>
      <protection locked="0"/>
    </xf>
    <xf numFmtId="0" fontId="23" fillId="0" borderId="29" xfId="9" applyFont="1" applyBorder="1" applyAlignment="1">
      <alignment horizontal="center" vertical="center"/>
    </xf>
    <xf numFmtId="44" fontId="8" fillId="0" borderId="0" xfId="8" applyFont="1" applyBorder="1" applyAlignment="1">
      <alignment horizontal="left" vertical="center"/>
    </xf>
    <xf numFmtId="44" fontId="11" fillId="0" borderId="1" xfId="8" applyFont="1" applyFill="1" applyBorder="1" applyAlignment="1">
      <alignment horizontal="left" vertical="center" wrapText="1"/>
    </xf>
    <xf numFmtId="44" fontId="11" fillId="0" borderId="0" xfId="8" applyFont="1" applyAlignment="1">
      <alignment horizontal="right" vertical="center" wrapText="1"/>
    </xf>
    <xf numFmtId="2" fontId="8" fillId="0" borderId="0" xfId="0" applyNumberFormat="1" applyFont="1" applyBorder="1" applyAlignment="1">
      <alignment horizontal="left" vertical="center"/>
    </xf>
    <xf numFmtId="2" fontId="11" fillId="0" borderId="0" xfId="2" applyNumberFormat="1" applyFont="1" applyAlignment="1">
      <alignment horizontal="center" vertical="center" wrapText="1"/>
    </xf>
    <xf numFmtId="44" fontId="8" fillId="0" borderId="2" xfId="3" applyNumberFormat="1" applyFont="1" applyBorder="1" applyAlignment="1">
      <alignment horizontal="center" vertical="center"/>
    </xf>
    <xf numFmtId="10" fontId="8" fillId="0" borderId="2" xfId="1" applyNumberFormat="1" applyFont="1" applyFill="1" applyBorder="1" applyAlignment="1" applyProtection="1">
      <alignment horizontal="center" vertical="center" shrinkToFit="1"/>
      <protection hidden="1"/>
    </xf>
    <xf numFmtId="170" fontId="9" fillId="0" borderId="2" xfId="22" applyNumberFormat="1" applyFont="1" applyFill="1" applyBorder="1" applyAlignment="1" applyProtection="1">
      <alignment horizontal="center" vertical="center" wrapText="1"/>
    </xf>
    <xf numFmtId="169" fontId="9" fillId="0" borderId="2" xfId="22" applyNumberFormat="1" applyFont="1" applyFill="1" applyBorder="1" applyAlignment="1" applyProtection="1">
      <alignment horizontal="center" vertical="center" wrapText="1"/>
    </xf>
    <xf numFmtId="44" fontId="11" fillId="0" borderId="0" xfId="8" applyFont="1" applyAlignment="1">
      <alignment vertical="center" wrapText="1"/>
    </xf>
    <xf numFmtId="44" fontId="8" fillId="0" borderId="0" xfId="8" applyFont="1" applyFill="1" applyAlignment="1">
      <alignment vertical="center" wrapText="1"/>
    </xf>
    <xf numFmtId="44" fontId="9" fillId="0" borderId="40" xfId="8" applyFont="1" applyBorder="1" applyAlignment="1">
      <alignment horizontal="center" vertical="center"/>
    </xf>
    <xf numFmtId="44" fontId="9" fillId="0" borderId="2" xfId="8" applyFont="1" applyBorder="1" applyAlignment="1">
      <alignment horizontal="center" vertical="center"/>
    </xf>
    <xf numFmtId="44" fontId="9" fillId="0" borderId="42" xfId="8" applyFont="1" applyBorder="1" applyAlignment="1">
      <alignment horizontal="center" vertical="center"/>
    </xf>
    <xf numFmtId="44" fontId="11" fillId="0" borderId="1" xfId="8" applyFont="1" applyFill="1" applyBorder="1" applyAlignment="1">
      <alignment horizontal="center" vertical="center" wrapText="1"/>
    </xf>
    <xf numFmtId="44" fontId="11" fillId="0" borderId="0" xfId="8" applyFont="1" applyAlignment="1">
      <alignment horizontal="center" vertical="center" wrapText="1"/>
    </xf>
    <xf numFmtId="0" fontId="9" fillId="0" borderId="48" xfId="8" applyNumberFormat="1" applyFont="1" applyFill="1" applyBorder="1" applyAlignment="1">
      <alignment horizontal="center" vertical="center" wrapText="1"/>
    </xf>
    <xf numFmtId="0" fontId="8" fillId="0" borderId="17" xfId="8" applyNumberFormat="1" applyFont="1" applyFill="1" applyBorder="1" applyAlignment="1">
      <alignment horizontal="center" vertical="center" wrapText="1"/>
    </xf>
    <xf numFmtId="0" fontId="11" fillId="0" borderId="0" xfId="8" applyNumberFormat="1" applyFont="1" applyAlignment="1">
      <alignment horizontal="center" vertical="center" wrapText="1"/>
    </xf>
    <xf numFmtId="0" fontId="11" fillId="0" borderId="0" xfId="8" applyNumberFormat="1" applyFont="1" applyFill="1" applyAlignment="1">
      <alignment horizontal="center" vertical="center" wrapText="1"/>
    </xf>
    <xf numFmtId="9" fontId="9" fillId="0" borderId="0" xfId="1" applyFont="1" applyFill="1" applyBorder="1" applyAlignment="1" applyProtection="1">
      <alignment horizontal="left" vertical="center"/>
    </xf>
    <xf numFmtId="9" fontId="8" fillId="0" borderId="0" xfId="1" applyFont="1" applyFill="1" applyAlignment="1">
      <alignment vertical="center"/>
    </xf>
    <xf numFmtId="9" fontId="8" fillId="0" borderId="0" xfId="1" applyFont="1" applyAlignment="1">
      <alignment vertical="center"/>
    </xf>
    <xf numFmtId="9" fontId="8" fillId="0" borderId="0" xfId="1" applyFont="1" applyFill="1" applyBorder="1" applyAlignment="1" applyProtection="1">
      <alignment vertical="center"/>
    </xf>
    <xf numFmtId="9" fontId="19" fillId="0" borderId="0" xfId="1" applyFont="1" applyAlignment="1">
      <alignment vertical="center"/>
    </xf>
    <xf numFmtId="9" fontId="8" fillId="0" borderId="0" xfId="1" applyFont="1" applyFill="1" applyBorder="1" applyAlignment="1" applyProtection="1">
      <alignment horizontal="left" vertical="center" shrinkToFit="1"/>
      <protection locked="0"/>
    </xf>
    <xf numFmtId="2" fontId="11" fillId="0" borderId="1" xfId="0" applyNumberFormat="1" applyFont="1" applyFill="1" applyBorder="1" applyAlignment="1">
      <alignment horizontal="center" vertical="center" wrapText="1"/>
    </xf>
    <xf numFmtId="164" fontId="11" fillId="0" borderId="0" xfId="2" applyFont="1" applyAlignment="1">
      <alignment horizontal="left" vertical="center"/>
    </xf>
    <xf numFmtId="164" fontId="8" fillId="0" borderId="0" xfId="2" applyFont="1" applyBorder="1" applyAlignment="1">
      <alignment horizontal="left" vertical="center"/>
    </xf>
    <xf numFmtId="164" fontId="11" fillId="0" borderId="0" xfId="2" applyFont="1" applyFill="1" applyAlignment="1">
      <alignment horizontal="left" vertical="center"/>
    </xf>
    <xf numFmtId="164" fontId="0" fillId="0" borderId="0" xfId="2" applyFont="1" applyAlignment="1">
      <alignment horizontal="left" vertical="center"/>
    </xf>
    <xf numFmtId="0" fontId="9" fillId="0" borderId="0" xfId="0" applyFont="1" applyAlignment="1">
      <alignment vertical="center" wrapText="1"/>
    </xf>
    <xf numFmtId="0" fontId="8" fillId="0" borderId="0" xfId="0" applyFont="1" applyBorder="1" applyAlignment="1">
      <alignment horizontal="left" vertical="center"/>
    </xf>
    <xf numFmtId="164" fontId="8" fillId="0" borderId="1" xfId="2" applyFont="1" applyFill="1" applyBorder="1" applyAlignment="1">
      <alignment horizontal="center" vertical="center" wrapText="1"/>
    </xf>
    <xf numFmtId="0" fontId="8" fillId="0" borderId="1" xfId="0" applyFont="1" applyFill="1" applyBorder="1" applyAlignment="1">
      <alignment horizontal="center" vertical="center" wrapText="1"/>
    </xf>
    <xf numFmtId="44" fontId="8" fillId="0" borderId="1" xfId="12" applyFont="1" applyFill="1" applyBorder="1" applyAlignment="1">
      <alignment horizontal="left" vertical="center" wrapText="1"/>
    </xf>
    <xf numFmtId="2" fontId="8" fillId="0" borderId="1" xfId="0" applyNumberFormat="1" applyFont="1" applyFill="1" applyBorder="1" applyAlignment="1">
      <alignment horizontal="center" vertical="center" wrapText="1"/>
    </xf>
    <xf numFmtId="164" fontId="8" fillId="0" borderId="0" xfId="2" applyFont="1" applyFill="1" applyAlignment="1">
      <alignment horizontal="left" vertical="center"/>
    </xf>
    <xf numFmtId="0" fontId="8" fillId="0" borderId="0" xfId="9" applyFont="1" applyBorder="1" applyAlignment="1">
      <alignment horizontal="center" vertical="center"/>
    </xf>
    <xf numFmtId="44" fontId="11" fillId="0" borderId="0" xfId="8" applyFont="1" applyFill="1" applyBorder="1" applyAlignment="1">
      <alignment horizontal="center" vertical="center" wrapText="1"/>
    </xf>
    <xf numFmtId="0" fontId="8" fillId="0" borderId="34" xfId="8" applyNumberFormat="1" applyFont="1" applyFill="1" applyBorder="1" applyAlignment="1">
      <alignment horizontal="center" vertical="center" wrapText="1"/>
    </xf>
    <xf numFmtId="10" fontId="9" fillId="0" borderId="59" xfId="1" applyNumberFormat="1" applyFont="1" applyBorder="1" applyAlignment="1">
      <alignment horizontal="center" vertical="center"/>
    </xf>
    <xf numFmtId="44" fontId="9" fillId="0" borderId="20" xfId="8" applyFont="1" applyBorder="1" applyAlignment="1">
      <alignment horizontal="center" vertical="center"/>
    </xf>
    <xf numFmtId="44" fontId="8" fillId="0" borderId="31" xfId="8" applyFont="1" applyBorder="1" applyAlignment="1">
      <alignment vertical="center"/>
    </xf>
    <xf numFmtId="0" fontId="8" fillId="0" borderId="34" xfId="8" applyNumberFormat="1" applyFont="1" applyBorder="1" applyAlignment="1">
      <alignment horizontal="center" vertical="center"/>
    </xf>
    <xf numFmtId="44" fontId="8" fillId="0" borderId="28" xfId="8" applyFont="1" applyBorder="1" applyAlignment="1">
      <alignment horizontal="left" vertical="center"/>
    </xf>
    <xf numFmtId="44" fontId="11" fillId="0" borderId="18" xfId="8" applyFont="1" applyFill="1" applyBorder="1" applyAlignment="1">
      <alignment vertical="center" wrapText="1"/>
    </xf>
    <xf numFmtId="0" fontId="11" fillId="0" borderId="34" xfId="8" applyNumberFormat="1" applyFont="1" applyBorder="1" applyAlignment="1">
      <alignment horizontal="center" vertical="center" wrapText="1"/>
    </xf>
    <xf numFmtId="49" fontId="11" fillId="0" borderId="0" xfId="0" applyNumberFormat="1" applyFont="1" applyBorder="1" applyAlignment="1">
      <alignment vertical="center" wrapText="1"/>
    </xf>
    <xf numFmtId="0" fontId="11" fillId="0" borderId="0" xfId="0" applyFont="1" applyBorder="1" applyAlignment="1">
      <alignment horizontal="center" vertical="center" wrapText="1"/>
    </xf>
    <xf numFmtId="2" fontId="11" fillId="0" borderId="0" xfId="2" applyNumberFormat="1" applyFont="1" applyBorder="1" applyAlignment="1">
      <alignment horizontal="center" vertical="center" wrapText="1"/>
    </xf>
    <xf numFmtId="44" fontId="11" fillId="0" borderId="0" xfId="8" applyFont="1" applyBorder="1" applyAlignment="1">
      <alignment horizontal="right" vertical="center" wrapText="1"/>
    </xf>
    <xf numFmtId="164" fontId="11" fillId="0" borderId="0" xfId="2" applyFont="1" applyBorder="1" applyAlignment="1">
      <alignment horizontal="center" vertical="center" wrapText="1"/>
    </xf>
    <xf numFmtId="44" fontId="11" fillId="0" borderId="0" xfId="8" applyFont="1" applyBorder="1" applyAlignment="1">
      <alignment horizontal="center" vertical="center" wrapText="1"/>
    </xf>
    <xf numFmtId="44" fontId="11" fillId="0" borderId="28" xfId="8" applyFont="1" applyBorder="1" applyAlignment="1">
      <alignment vertical="center" wrapText="1"/>
    </xf>
    <xf numFmtId="2" fontId="11" fillId="0" borderId="0" xfId="2" applyNumberFormat="1" applyFont="1" applyFill="1" applyBorder="1" applyAlignment="1">
      <alignment horizontal="center" vertical="center" wrapText="1"/>
    </xf>
    <xf numFmtId="44" fontId="11" fillId="0" borderId="0" xfId="8" applyFont="1" applyFill="1" applyBorder="1" applyAlignment="1">
      <alignment horizontal="right" vertical="center" wrapText="1"/>
    </xf>
    <xf numFmtId="164" fontId="11" fillId="0" borderId="0" xfId="2" applyFont="1" applyFill="1" applyBorder="1" applyAlignment="1">
      <alignment horizontal="center" vertical="center" wrapText="1"/>
    </xf>
    <xf numFmtId="44" fontId="11" fillId="0" borderId="28" xfId="8" applyFont="1" applyFill="1" applyBorder="1" applyAlignment="1">
      <alignment vertical="center" wrapText="1"/>
    </xf>
    <xf numFmtId="164" fontId="8" fillId="0" borderId="0" xfId="2" applyFont="1" applyFill="1" applyBorder="1" applyAlignment="1">
      <alignment vertical="center" wrapText="1"/>
    </xf>
    <xf numFmtId="44" fontId="8" fillId="0" borderId="28" xfId="8" applyFont="1" applyFill="1" applyBorder="1" applyAlignment="1">
      <alignment vertical="center" wrapText="1"/>
    </xf>
    <xf numFmtId="0" fontId="11" fillId="0" borderId="38" xfId="8" applyNumberFormat="1" applyFont="1" applyFill="1" applyBorder="1" applyAlignment="1">
      <alignment horizontal="center" vertical="center" wrapText="1"/>
    </xf>
    <xf numFmtId="44" fontId="8" fillId="0" borderId="29" xfId="8" applyFont="1" applyFill="1" applyBorder="1" applyAlignment="1">
      <alignment vertical="center" wrapText="1"/>
    </xf>
    <xf numFmtId="0" fontId="8" fillId="0" borderId="0" xfId="3" applyFont="1" applyAlignment="1">
      <alignment horizontal="center" vertical="center"/>
    </xf>
    <xf numFmtId="164" fontId="8" fillId="0" borderId="28" xfId="2" applyFont="1" applyFill="1" applyBorder="1" applyAlignment="1">
      <alignment vertical="center" wrapText="1"/>
    </xf>
    <xf numFmtId="0" fontId="9" fillId="3" borderId="48" xfId="0" applyFont="1" applyFill="1" applyBorder="1" applyAlignment="1">
      <alignment horizontal="center" vertical="center" wrapText="1"/>
    </xf>
    <xf numFmtId="0" fontId="9" fillId="3" borderId="49" xfId="0" applyFont="1" applyFill="1" applyBorder="1" applyAlignment="1">
      <alignment vertical="center" wrapText="1"/>
    </xf>
    <xf numFmtId="0" fontId="9" fillId="3" borderId="49" xfId="0" applyFont="1" applyFill="1" applyBorder="1" applyAlignment="1">
      <alignment horizontal="center" vertical="center" wrapText="1"/>
    </xf>
    <xf numFmtId="2" fontId="8" fillId="0" borderId="28" xfId="0" applyNumberFormat="1" applyFont="1" applyBorder="1" applyAlignment="1">
      <alignment horizontal="left" vertical="center"/>
    </xf>
    <xf numFmtId="2" fontId="9" fillId="0" borderId="24" xfId="2" applyNumberFormat="1" applyFont="1" applyFill="1" applyBorder="1" applyAlignment="1">
      <alignment horizontal="center" vertical="center" wrapText="1"/>
    </xf>
    <xf numFmtId="0" fontId="9" fillId="3" borderId="24" xfId="0" applyFont="1" applyFill="1" applyBorder="1" applyAlignment="1">
      <alignment horizontal="center" vertical="center" wrapText="1"/>
    </xf>
    <xf numFmtId="2" fontId="11" fillId="0" borderId="18" xfId="0" applyNumberFormat="1" applyFont="1" applyFill="1" applyBorder="1" applyAlignment="1">
      <alignment horizontal="center" vertical="center" wrapText="1"/>
    </xf>
    <xf numFmtId="2" fontId="8" fillId="0" borderId="18" xfId="0" applyNumberFormat="1" applyFont="1" applyFill="1" applyBorder="1" applyAlignment="1">
      <alignment horizontal="center" vertical="center" wrapText="1"/>
    </xf>
    <xf numFmtId="2" fontId="11" fillId="0" borderId="28" xfId="2" applyNumberFormat="1" applyFont="1" applyBorder="1" applyAlignment="1">
      <alignment horizontal="center" vertical="center" wrapText="1"/>
    </xf>
    <xf numFmtId="2" fontId="11" fillId="0" borderId="28" xfId="2" applyNumberFormat="1" applyFont="1" applyFill="1" applyBorder="1" applyAlignment="1">
      <alignment horizontal="center" vertical="center" wrapText="1"/>
    </xf>
    <xf numFmtId="0" fontId="11" fillId="0" borderId="0" xfId="0" applyFont="1" applyFill="1" applyBorder="1" applyAlignment="1">
      <alignment horizontal="center" vertical="center"/>
    </xf>
    <xf numFmtId="164" fontId="8" fillId="0" borderId="0" xfId="2" applyFont="1" applyFill="1" applyAlignment="1">
      <alignment vertical="center" wrapText="1"/>
    </xf>
    <xf numFmtId="49" fontId="8" fillId="0" borderId="20" xfId="0" applyNumberFormat="1" applyFont="1" applyBorder="1" applyAlignment="1">
      <alignment horizontal="center" vertical="center"/>
    </xf>
    <xf numFmtId="49" fontId="8" fillId="0" borderId="31" xfId="0" applyNumberFormat="1" applyFont="1" applyBorder="1" applyAlignment="1">
      <alignment horizontal="center" vertical="center"/>
    </xf>
    <xf numFmtId="0" fontId="8" fillId="0" borderId="2" xfId="0" applyFont="1" applyFill="1" applyBorder="1" applyAlignment="1">
      <alignment horizontal="center" vertical="center" wrapText="1"/>
    </xf>
    <xf numFmtId="164" fontId="8" fillId="0" borderId="2" xfId="2" applyFont="1" applyFill="1" applyBorder="1" applyAlignment="1">
      <alignment horizontal="center" vertical="center" wrapText="1"/>
    </xf>
    <xf numFmtId="44" fontId="11" fillId="0" borderId="2" xfId="8" applyFont="1" applyFill="1" applyBorder="1" applyAlignment="1">
      <alignment horizontal="center" vertical="center" wrapText="1"/>
    </xf>
    <xf numFmtId="0" fontId="8" fillId="0" borderId="60" xfId="0" applyFont="1" applyFill="1" applyBorder="1" applyAlignment="1">
      <alignment horizontal="center" vertical="center" wrapText="1"/>
    </xf>
    <xf numFmtId="44" fontId="11" fillId="0" borderId="60" xfId="8" applyFont="1" applyFill="1" applyBorder="1" applyAlignment="1">
      <alignment horizontal="center" vertical="center" wrapText="1"/>
    </xf>
    <xf numFmtId="44" fontId="11" fillId="0" borderId="61" xfId="8" applyFont="1" applyFill="1" applyBorder="1" applyAlignment="1">
      <alignment vertical="center" wrapText="1"/>
    </xf>
    <xf numFmtId="0" fontId="11" fillId="0" borderId="4" xfId="0" applyFont="1" applyBorder="1" applyAlignment="1">
      <alignment vertical="center" wrapText="1"/>
    </xf>
    <xf numFmtId="2" fontId="8" fillId="0" borderId="2" xfId="0" applyNumberFormat="1" applyFont="1" applyFill="1" applyBorder="1" applyAlignment="1">
      <alignment horizontal="center" vertical="center" wrapText="1"/>
    </xf>
    <xf numFmtId="44" fontId="8" fillId="0" borderId="2" xfId="12" applyFont="1" applyFill="1" applyBorder="1" applyAlignment="1">
      <alignment horizontal="left" vertical="center" wrapText="1"/>
    </xf>
    <xf numFmtId="0" fontId="8" fillId="9" borderId="2" xfId="0" applyFont="1" applyFill="1" applyBorder="1" applyAlignment="1">
      <alignment horizontal="center" vertical="center" wrapText="1"/>
    </xf>
    <xf numFmtId="0" fontId="8" fillId="9" borderId="1" xfId="0" applyFont="1" applyFill="1" applyBorder="1" applyAlignment="1">
      <alignment horizontal="center" vertical="center" wrapText="1"/>
    </xf>
    <xf numFmtId="2" fontId="8" fillId="9" borderId="1" xfId="0" applyNumberFormat="1" applyFont="1" applyFill="1" applyBorder="1" applyAlignment="1">
      <alignment horizontal="center" vertical="center" wrapText="1"/>
    </xf>
    <xf numFmtId="44" fontId="8" fillId="9" borderId="1" xfId="12" applyFont="1" applyFill="1" applyBorder="1" applyAlignment="1">
      <alignment horizontal="left" vertical="center" wrapText="1"/>
    </xf>
    <xf numFmtId="164" fontId="8" fillId="9" borderId="1" xfId="2" applyFont="1" applyFill="1" applyBorder="1" applyAlignment="1">
      <alignment horizontal="center" vertical="center" wrapText="1"/>
    </xf>
    <xf numFmtId="164" fontId="8" fillId="0" borderId="60" xfId="2" applyFont="1" applyFill="1" applyBorder="1" applyAlignment="1">
      <alignment horizontal="center" vertical="center" wrapText="1"/>
    </xf>
    <xf numFmtId="0" fontId="8" fillId="0" borderId="2" xfId="0" applyFont="1" applyBorder="1" applyAlignment="1">
      <alignment wrapText="1"/>
    </xf>
    <xf numFmtId="2" fontId="11" fillId="0" borderId="61" xfId="0" applyNumberFormat="1" applyFont="1" applyFill="1" applyBorder="1" applyAlignment="1">
      <alignment horizontal="center" vertical="center" wrapText="1"/>
    </xf>
    <xf numFmtId="0" fontId="8" fillId="0" borderId="34" xfId="8" applyNumberFormat="1" applyFont="1" applyFill="1" applyBorder="1" applyAlignment="1">
      <alignment horizontal="center" vertical="center"/>
    </xf>
    <xf numFmtId="0" fontId="11" fillId="0" borderId="0" xfId="0" applyFont="1" applyFill="1" applyBorder="1" applyAlignment="1">
      <alignment horizontal="center" vertical="center" wrapText="1"/>
    </xf>
    <xf numFmtId="164" fontId="8" fillId="0" borderId="0" xfId="2" applyFont="1" applyFill="1" applyBorder="1" applyAlignment="1">
      <alignment horizontal="center" vertical="center" wrapText="1"/>
    </xf>
    <xf numFmtId="164" fontId="8" fillId="0" borderId="0" xfId="2" applyFont="1" applyFill="1" applyAlignment="1">
      <alignment horizontal="center" vertical="center" wrapText="1"/>
    </xf>
    <xf numFmtId="0" fontId="8" fillId="0" borderId="2" xfId="8" applyNumberFormat="1" applyFont="1" applyFill="1" applyBorder="1" applyAlignment="1">
      <alignment horizontal="center" vertical="center" wrapText="1"/>
    </xf>
    <xf numFmtId="0" fontId="8" fillId="0" borderId="63" xfId="8" applyNumberFormat="1" applyFont="1" applyFill="1" applyBorder="1" applyAlignment="1">
      <alignment horizontal="center" vertical="center" wrapText="1"/>
    </xf>
    <xf numFmtId="0" fontId="9" fillId="0" borderId="0" xfId="0" applyFont="1" applyBorder="1" applyAlignment="1">
      <alignment vertical="center" wrapText="1"/>
    </xf>
    <xf numFmtId="0" fontId="8" fillId="9" borderId="17" xfId="8" applyNumberFormat="1" applyFont="1" applyFill="1" applyBorder="1" applyAlignment="1">
      <alignment horizontal="center" vertical="center" wrapText="1"/>
    </xf>
    <xf numFmtId="0" fontId="8" fillId="9" borderId="22" xfId="8" applyNumberFormat="1" applyFont="1" applyFill="1" applyBorder="1" applyAlignment="1">
      <alignment horizontal="center" vertical="center" wrapText="1"/>
    </xf>
    <xf numFmtId="164" fontId="8" fillId="0" borderId="62" xfId="2" applyFont="1" applyFill="1" applyBorder="1" applyAlignment="1">
      <alignment horizontal="center" vertical="center" wrapText="1"/>
    </xf>
    <xf numFmtId="0" fontId="8" fillId="0" borderId="62" xfId="0" applyFont="1" applyFill="1" applyBorder="1" applyAlignment="1">
      <alignment horizontal="center" vertical="center" wrapText="1"/>
    </xf>
    <xf numFmtId="2" fontId="8" fillId="0" borderId="62" xfId="0" applyNumberFormat="1" applyFont="1" applyFill="1" applyBorder="1" applyAlignment="1">
      <alignment horizontal="center" vertical="center" wrapText="1"/>
    </xf>
    <xf numFmtId="44" fontId="8" fillId="0" borderId="62" xfId="12" applyFont="1" applyFill="1" applyBorder="1" applyAlignment="1">
      <alignment horizontal="left" vertical="center" wrapText="1"/>
    </xf>
    <xf numFmtId="0" fontId="8" fillId="0" borderId="34" xfId="8" applyNumberFormat="1" applyFont="1" applyFill="1" applyBorder="1" applyAlignment="1">
      <alignment horizontal="center" vertical="center"/>
    </xf>
    <xf numFmtId="164" fontId="8" fillId="0" borderId="0" xfId="2" applyFont="1" applyFill="1" applyBorder="1" applyAlignment="1">
      <alignment horizontal="center" vertical="center" wrapText="1"/>
    </xf>
    <xf numFmtId="0" fontId="11" fillId="0" borderId="0" xfId="0" applyFont="1" applyFill="1" applyBorder="1" applyAlignment="1">
      <alignment horizontal="center" vertical="center" wrapText="1"/>
    </xf>
    <xf numFmtId="0" fontId="9" fillId="0" borderId="40" xfId="0" applyFont="1" applyBorder="1" applyAlignment="1">
      <alignment horizontal="center" vertical="center"/>
    </xf>
    <xf numFmtId="0" fontId="8" fillId="0" borderId="2" xfId="0" applyFont="1" applyBorder="1" applyAlignment="1">
      <alignment horizontal="center" vertical="center"/>
    </xf>
    <xf numFmtId="0" fontId="8" fillId="0" borderId="42" xfId="0" applyFont="1" applyBorder="1" applyAlignment="1">
      <alignment horizontal="center" vertical="center"/>
    </xf>
    <xf numFmtId="44" fontId="11" fillId="0" borderId="2" xfId="8" applyFont="1" applyFill="1" applyBorder="1" applyAlignment="1">
      <alignment vertical="center" wrapText="1"/>
    </xf>
    <xf numFmtId="0" fontId="8" fillId="0" borderId="2" xfId="0" applyFont="1" applyBorder="1" applyAlignment="1">
      <alignment vertical="center" wrapText="1"/>
    </xf>
    <xf numFmtId="0" fontId="8" fillId="0" borderId="2" xfId="0" applyFont="1" applyBorder="1" applyAlignment="1">
      <alignment horizontal="left" vertical="center" wrapText="1"/>
    </xf>
    <xf numFmtId="0" fontId="11" fillId="0" borderId="64" xfId="0" applyFont="1" applyBorder="1" applyAlignment="1">
      <alignment horizontal="left" vertical="center" wrapText="1"/>
    </xf>
    <xf numFmtId="2" fontId="8" fillId="0" borderId="20" xfId="0" applyNumberFormat="1" applyFont="1" applyFill="1" applyBorder="1" applyAlignment="1">
      <alignment horizontal="center" vertical="center" wrapText="1"/>
    </xf>
    <xf numFmtId="2" fontId="8" fillId="0" borderId="65" xfId="0" applyNumberFormat="1" applyFont="1" applyFill="1" applyBorder="1" applyAlignment="1">
      <alignment horizontal="center" vertical="center" wrapText="1"/>
    </xf>
    <xf numFmtId="2" fontId="11" fillId="0" borderId="20" xfId="0" applyNumberFormat="1" applyFont="1" applyFill="1" applyBorder="1" applyAlignment="1">
      <alignment horizontal="center" vertical="center" wrapText="1"/>
    </xf>
    <xf numFmtId="0" fontId="8" fillId="0" borderId="34" xfId="8" applyNumberFormat="1" applyFont="1" applyFill="1" applyBorder="1" applyAlignment="1">
      <alignment vertical="center"/>
    </xf>
    <xf numFmtId="0" fontId="8" fillId="0" borderId="28" xfId="8" applyNumberFormat="1" applyFont="1" applyFill="1" applyBorder="1" applyAlignment="1">
      <alignment vertical="center"/>
    </xf>
    <xf numFmtId="2" fontId="11" fillId="0" borderId="2" xfId="0" applyNumberFormat="1" applyFont="1" applyFill="1" applyBorder="1" applyAlignment="1">
      <alignment horizontal="center" vertical="center" wrapText="1"/>
    </xf>
    <xf numFmtId="0" fontId="8" fillId="0" borderId="1" xfId="0" applyFont="1" applyBorder="1" applyAlignment="1">
      <alignment horizontal="left" vertical="center" wrapText="1"/>
    </xf>
    <xf numFmtId="0" fontId="0" fillId="0" borderId="2" xfId="0" applyBorder="1" applyAlignment="1">
      <alignment horizontal="left" vertical="center" wrapText="1"/>
    </xf>
    <xf numFmtId="44" fontId="11" fillId="0" borderId="62" xfId="8" applyFont="1" applyFill="1" applyBorder="1" applyAlignment="1">
      <alignment horizontal="center" vertical="center" wrapText="1"/>
    </xf>
    <xf numFmtId="2" fontId="11" fillId="0" borderId="60" xfId="0" applyNumberFormat="1" applyFont="1" applyFill="1" applyBorder="1" applyAlignment="1">
      <alignment horizontal="center" vertical="center" wrapText="1"/>
    </xf>
    <xf numFmtId="44" fontId="11" fillId="0" borderId="60" xfId="8" applyFont="1" applyFill="1" applyBorder="1" applyAlignment="1">
      <alignment horizontal="left" vertical="center" wrapText="1"/>
    </xf>
    <xf numFmtId="0" fontId="9" fillId="8" borderId="48" xfId="8" applyNumberFormat="1" applyFont="1" applyFill="1" applyBorder="1" applyAlignment="1">
      <alignment horizontal="center" vertical="center" wrapText="1"/>
    </xf>
    <xf numFmtId="0" fontId="8" fillId="8" borderId="49" xfId="0" applyFont="1" applyFill="1" applyBorder="1" applyAlignment="1">
      <alignment horizontal="center" vertical="center" wrapText="1"/>
    </xf>
    <xf numFmtId="0" fontId="9" fillId="8" borderId="49" xfId="0" applyFont="1" applyFill="1" applyBorder="1" applyAlignment="1">
      <alignment vertical="center" wrapText="1"/>
    </xf>
    <xf numFmtId="2" fontId="8" fillId="8" borderId="49" xfId="0" applyNumberFormat="1" applyFont="1" applyFill="1" applyBorder="1" applyAlignment="1">
      <alignment horizontal="center" vertical="center" wrapText="1"/>
    </xf>
    <xf numFmtId="44" fontId="8" fillId="8" borderId="49" xfId="12" applyFont="1" applyFill="1" applyBorder="1" applyAlignment="1">
      <alignment horizontal="left" vertical="center" wrapText="1"/>
    </xf>
    <xf numFmtId="164" fontId="8" fillId="8" borderId="49" xfId="2" applyFont="1" applyFill="1" applyBorder="1" applyAlignment="1">
      <alignment horizontal="center" vertical="center" wrapText="1"/>
    </xf>
    <xf numFmtId="44" fontId="11" fillId="8" borderId="49" xfId="8" applyFont="1" applyFill="1" applyBorder="1" applyAlignment="1">
      <alignment horizontal="center" vertical="center" wrapText="1"/>
    </xf>
    <xf numFmtId="44" fontId="9" fillId="8" borderId="24" xfId="8" applyFont="1" applyFill="1" applyBorder="1" applyAlignment="1">
      <alignment vertical="center" wrapText="1"/>
    </xf>
    <xf numFmtId="0" fontId="0" fillId="0" borderId="2" xfId="0" applyBorder="1" applyAlignment="1">
      <alignment vertical="center" wrapText="1"/>
    </xf>
    <xf numFmtId="0" fontId="0" fillId="0" borderId="66" xfId="0" applyBorder="1" applyAlignment="1">
      <alignment horizontal="left" vertical="center" wrapText="1"/>
    </xf>
    <xf numFmtId="164" fontId="8" fillId="0" borderId="0" xfId="2" applyFont="1" applyFill="1" applyBorder="1" applyAlignment="1">
      <alignment horizontal="center" vertical="center" wrapText="1"/>
    </xf>
    <xf numFmtId="164" fontId="8" fillId="0" borderId="0" xfId="2" applyFont="1" applyFill="1" applyAlignment="1">
      <alignment horizontal="center" vertical="center" wrapText="1"/>
    </xf>
    <xf numFmtId="0" fontId="8" fillId="0" borderId="2" xfId="0" applyFont="1" applyBorder="1" applyAlignment="1">
      <alignment horizontal="center" vertical="center"/>
    </xf>
    <xf numFmtId="164" fontId="8" fillId="0" borderId="0" xfId="2" applyFont="1" applyFill="1" applyAlignment="1">
      <alignment horizontal="center" vertical="center" wrapText="1"/>
    </xf>
    <xf numFmtId="164" fontId="8" fillId="0" borderId="0" xfId="2" applyFont="1" applyFill="1" applyBorder="1" applyAlignment="1">
      <alignment horizontal="center" vertical="center" wrapText="1"/>
    </xf>
    <xf numFmtId="0" fontId="8" fillId="0" borderId="2" xfId="0" applyFont="1" applyBorder="1" applyAlignment="1">
      <alignment horizontal="center" vertical="center"/>
    </xf>
    <xf numFmtId="0" fontId="8" fillId="0" borderId="67" xfId="0" applyFont="1" applyBorder="1" applyAlignment="1">
      <alignment horizontal="left" vertical="center" wrapText="1"/>
    </xf>
    <xf numFmtId="0" fontId="0" fillId="0" borderId="2" xfId="0" applyBorder="1" applyAlignment="1">
      <alignment wrapText="1"/>
    </xf>
    <xf numFmtId="0" fontId="8" fillId="0" borderId="68" xfId="0" applyFont="1" applyBorder="1" applyAlignment="1">
      <alignment horizontal="left" vertical="center" wrapText="1"/>
    </xf>
    <xf numFmtId="0" fontId="8" fillId="0" borderId="2" xfId="0" applyFont="1" applyBorder="1" applyAlignment="1">
      <alignment vertical="center"/>
    </xf>
    <xf numFmtId="0" fontId="8" fillId="0" borderId="0" xfId="0" applyFont="1"/>
    <xf numFmtId="0" fontId="8" fillId="0" borderId="69" xfId="0" applyFont="1" applyBorder="1" applyAlignment="1">
      <alignment horizontal="left" vertical="center" wrapText="1"/>
    </xf>
    <xf numFmtId="164" fontId="8" fillId="0" borderId="0" xfId="2" applyFont="1" applyFill="1" applyBorder="1" applyAlignment="1">
      <alignment horizontal="center" vertical="center" wrapText="1"/>
    </xf>
    <xf numFmtId="164" fontId="8" fillId="0" borderId="0" xfId="2" applyFont="1" applyFill="1" applyAlignment="1">
      <alignment horizontal="center" vertical="center" wrapText="1"/>
    </xf>
    <xf numFmtId="0" fontId="8" fillId="0" borderId="2" xfId="0" applyFont="1" applyBorder="1" applyAlignment="1">
      <alignment horizontal="center" vertical="center"/>
    </xf>
    <xf numFmtId="0" fontId="8" fillId="0" borderId="2" xfId="0" applyNumberFormat="1" applyFont="1" applyBorder="1" applyAlignment="1">
      <alignment horizontal="center" vertical="center"/>
    </xf>
    <xf numFmtId="0" fontId="0" fillId="0" borderId="0" xfId="0" applyAlignment="1">
      <alignment wrapText="1"/>
    </xf>
    <xf numFmtId="0" fontId="8" fillId="0" borderId="70" xfId="0" applyFont="1" applyBorder="1" applyAlignment="1">
      <alignment horizontal="left" vertical="center" wrapText="1"/>
    </xf>
    <xf numFmtId="0" fontId="8" fillId="0" borderId="71" xfId="0" applyFont="1" applyBorder="1" applyAlignment="1">
      <alignment horizontal="left" vertical="center" wrapText="1"/>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left" vertical="center" wrapText="1"/>
    </xf>
    <xf numFmtId="0" fontId="8" fillId="0" borderId="62" xfId="0" applyFont="1" applyBorder="1" applyAlignment="1">
      <alignment horizontal="center" vertical="center"/>
    </xf>
    <xf numFmtId="0" fontId="8" fillId="0" borderId="62" xfId="8" applyNumberFormat="1" applyFont="1" applyFill="1" applyBorder="1" applyAlignment="1">
      <alignment horizontal="center" vertical="center" wrapText="1"/>
    </xf>
    <xf numFmtId="0" fontId="0" fillId="0" borderId="62" xfId="0" applyBorder="1" applyAlignment="1">
      <alignment vertical="center" wrapText="1"/>
    </xf>
    <xf numFmtId="44" fontId="11" fillId="0" borderId="62" xfId="8" applyFont="1" applyFill="1" applyBorder="1" applyAlignment="1">
      <alignment vertical="center" wrapText="1"/>
    </xf>
    <xf numFmtId="44" fontId="9" fillId="3" borderId="24" xfId="0" applyNumberFormat="1" applyFont="1" applyFill="1" applyBorder="1" applyAlignment="1">
      <alignment vertical="center" wrapText="1"/>
    </xf>
    <xf numFmtId="0" fontId="8" fillId="0" borderId="62" xfId="0" applyFont="1" applyBorder="1" applyAlignment="1">
      <alignment horizontal="center" vertical="center" wrapText="1"/>
    </xf>
    <xf numFmtId="0" fontId="8" fillId="0" borderId="1" xfId="8" applyNumberFormat="1" applyFont="1" applyFill="1" applyBorder="1" applyAlignment="1">
      <alignment horizontal="center" vertical="center" wrapText="1"/>
    </xf>
    <xf numFmtId="0" fontId="0" fillId="0" borderId="1" xfId="0" applyBorder="1" applyAlignment="1">
      <alignment vertical="center" wrapText="1"/>
    </xf>
    <xf numFmtId="44" fontId="11" fillId="0" borderId="1" xfId="8" applyFont="1" applyFill="1" applyBorder="1" applyAlignment="1">
      <alignment vertical="center" wrapText="1"/>
    </xf>
    <xf numFmtId="0" fontId="8" fillId="0" borderId="74" xfId="0" applyFont="1" applyBorder="1" applyAlignment="1">
      <alignment horizontal="center" vertical="center"/>
    </xf>
    <xf numFmtId="0" fontId="8" fillId="0" borderId="62" xfId="0" applyFont="1" applyBorder="1" applyAlignment="1">
      <alignment horizontal="left" vertical="center" wrapText="1"/>
    </xf>
    <xf numFmtId="0" fontId="8" fillId="0" borderId="60" xfId="0" applyFont="1" applyBorder="1" applyAlignment="1">
      <alignment horizontal="left" vertical="center" wrapText="1"/>
    </xf>
    <xf numFmtId="0" fontId="9" fillId="8" borderId="48" xfId="0" applyFont="1" applyFill="1" applyBorder="1" applyAlignment="1">
      <alignment horizontal="center" vertical="center" wrapText="1"/>
    </xf>
    <xf numFmtId="0" fontId="9" fillId="8" borderId="49" xfId="0" applyFont="1" applyFill="1" applyBorder="1" applyAlignment="1">
      <alignment horizontal="center" vertical="center" wrapText="1"/>
    </xf>
    <xf numFmtId="44" fontId="9" fillId="8" borderId="24" xfId="0" applyNumberFormat="1" applyFont="1" applyFill="1" applyBorder="1" applyAlignment="1">
      <alignment vertical="center" wrapText="1"/>
    </xf>
    <xf numFmtId="0" fontId="8" fillId="9" borderId="62" xfId="0" applyFont="1" applyFill="1" applyBorder="1" applyAlignment="1">
      <alignment horizontal="center" vertical="center" wrapText="1"/>
    </xf>
    <xf numFmtId="0" fontId="0" fillId="0" borderId="1" xfId="0" applyBorder="1" applyAlignment="1">
      <alignment wrapText="1"/>
    </xf>
    <xf numFmtId="0" fontId="8" fillId="0" borderId="1" xfId="0" applyFont="1" applyBorder="1" applyAlignment="1">
      <alignment vertical="center" wrapText="1"/>
    </xf>
    <xf numFmtId="2" fontId="11" fillId="0" borderId="65" xfId="0" applyNumberFormat="1" applyFont="1" applyFill="1" applyBorder="1" applyAlignment="1">
      <alignment horizontal="center" vertical="center" wrapText="1"/>
    </xf>
    <xf numFmtId="2" fontId="9" fillId="3" borderId="24" xfId="0" applyNumberFormat="1" applyFont="1" applyFill="1" applyBorder="1" applyAlignment="1">
      <alignment horizontal="center" vertical="center" wrapText="1"/>
    </xf>
    <xf numFmtId="0" fontId="8" fillId="0" borderId="75" xfId="0" applyFont="1" applyBorder="1" applyAlignment="1">
      <alignment horizontal="center" vertical="center" wrapText="1"/>
    </xf>
    <xf numFmtId="44" fontId="9" fillId="8" borderId="76" xfId="8" applyFont="1" applyFill="1" applyBorder="1" applyAlignment="1">
      <alignment vertical="center" wrapText="1"/>
    </xf>
    <xf numFmtId="0" fontId="8" fillId="9" borderId="60" xfId="0" applyFont="1" applyFill="1" applyBorder="1" applyAlignment="1">
      <alignment horizontal="center" vertical="center" wrapText="1"/>
    </xf>
    <xf numFmtId="164" fontId="11" fillId="8" borderId="0" xfId="2" applyFont="1" applyFill="1" applyAlignment="1">
      <alignment horizontal="left" vertical="center"/>
    </xf>
    <xf numFmtId="0" fontId="11" fillId="8" borderId="0" xfId="0" applyFont="1" applyFill="1" applyAlignment="1">
      <alignment vertical="center" wrapText="1"/>
    </xf>
    <xf numFmtId="0" fontId="8" fillId="9" borderId="63" xfId="8" applyNumberFormat="1" applyFont="1" applyFill="1" applyBorder="1" applyAlignment="1">
      <alignment horizontal="center" vertical="center" wrapText="1"/>
    </xf>
    <xf numFmtId="2" fontId="8" fillId="0" borderId="60" xfId="0" applyNumberFormat="1" applyFont="1" applyFill="1" applyBorder="1" applyAlignment="1">
      <alignment horizontal="center" vertical="center" wrapText="1"/>
    </xf>
    <xf numFmtId="44" fontId="8" fillId="0" borderId="60" xfId="12" applyFont="1" applyFill="1" applyBorder="1" applyAlignment="1">
      <alignment horizontal="left" vertical="center" wrapText="1"/>
    </xf>
    <xf numFmtId="2" fontId="11" fillId="8" borderId="24" xfId="0" applyNumberFormat="1" applyFont="1" applyFill="1" applyBorder="1" applyAlignment="1">
      <alignment horizontal="center" vertical="center" wrapText="1"/>
    </xf>
    <xf numFmtId="0" fontId="9" fillId="0" borderId="77" xfId="8" applyNumberFormat="1" applyFont="1" applyFill="1" applyBorder="1" applyAlignment="1">
      <alignment horizontal="center" vertical="center" wrapText="1"/>
    </xf>
    <xf numFmtId="0" fontId="9" fillId="0" borderId="12" xfId="0" applyFont="1" applyFill="1" applyBorder="1" applyAlignment="1">
      <alignment horizontal="center" vertical="center" wrapText="1"/>
    </xf>
    <xf numFmtId="49" fontId="9" fillId="0" borderId="12" xfId="0" applyNumberFormat="1" applyFont="1" applyFill="1" applyBorder="1" applyAlignment="1">
      <alignment horizontal="center" vertical="center" wrapText="1"/>
    </xf>
    <xf numFmtId="0" fontId="9" fillId="0" borderId="12" xfId="0" applyFont="1" applyFill="1" applyBorder="1" applyAlignment="1">
      <alignment horizontal="right" vertical="center" wrapText="1"/>
    </xf>
    <xf numFmtId="2" fontId="9" fillId="0" borderId="12" xfId="2" applyNumberFormat="1" applyFont="1" applyFill="1" applyBorder="1" applyAlignment="1">
      <alignment horizontal="center" vertical="center" wrapText="1"/>
    </xf>
    <xf numFmtId="44" fontId="9" fillId="0" borderId="12" xfId="8" applyFont="1" applyFill="1" applyBorder="1" applyAlignment="1">
      <alignment horizontal="right" vertical="center" wrapText="1"/>
    </xf>
    <xf numFmtId="164" fontId="9" fillId="0" borderId="12" xfId="2" applyFont="1" applyFill="1" applyBorder="1" applyAlignment="1">
      <alignment horizontal="center" vertical="center" wrapText="1"/>
    </xf>
    <xf numFmtId="44" fontId="9" fillId="0" borderId="12" xfId="8" applyFont="1" applyFill="1" applyBorder="1" applyAlignment="1">
      <alignment horizontal="center" vertical="center" wrapText="1"/>
    </xf>
    <xf numFmtId="44" fontId="9" fillId="0" borderId="13" xfId="8" applyFont="1" applyFill="1" applyBorder="1" applyAlignment="1">
      <alignment vertical="center" wrapText="1"/>
    </xf>
    <xf numFmtId="0" fontId="0" fillId="8" borderId="7" xfId="8" applyNumberFormat="1" applyFont="1" applyFill="1" applyBorder="1" applyAlignment="1">
      <alignment horizontal="center" vertical="center" wrapText="1"/>
    </xf>
    <xf numFmtId="0" fontId="0" fillId="8" borderId="10" xfId="0" applyFill="1" applyBorder="1" applyAlignment="1">
      <alignment vertical="center" wrapText="1"/>
    </xf>
    <xf numFmtId="49" fontId="9" fillId="8" borderId="10" xfId="0" applyNumberFormat="1" applyFont="1" applyFill="1" applyBorder="1" applyAlignment="1">
      <alignment vertical="center" wrapText="1"/>
    </xf>
    <xf numFmtId="0" fontId="9" fillId="8" borderId="10" xfId="0" applyFont="1" applyFill="1" applyBorder="1" applyAlignment="1">
      <alignment vertical="center" wrapText="1"/>
    </xf>
    <xf numFmtId="2" fontId="9" fillId="8" borderId="10" xfId="2" applyNumberFormat="1" applyFont="1" applyFill="1" applyBorder="1" applyAlignment="1">
      <alignment horizontal="center" vertical="center" wrapText="1"/>
    </xf>
    <xf numFmtId="44" fontId="10" fillId="8" borderId="10" xfId="8" applyFont="1" applyFill="1" applyBorder="1" applyAlignment="1">
      <alignment horizontal="right" vertical="center"/>
    </xf>
    <xf numFmtId="164" fontId="10" fillId="8" borderId="10" xfId="2" applyFont="1" applyFill="1" applyBorder="1" applyAlignment="1">
      <alignment horizontal="center" vertical="center"/>
    </xf>
    <xf numFmtId="44" fontId="9" fillId="8" borderId="10" xfId="8" applyFont="1" applyFill="1" applyBorder="1" applyAlignment="1">
      <alignment horizontal="center" vertical="center" wrapText="1"/>
    </xf>
    <xf numFmtId="0" fontId="0" fillId="0" borderId="1" xfId="0" applyBorder="1"/>
    <xf numFmtId="0" fontId="8" fillId="0" borderId="72" xfId="35" applyFont="1" applyBorder="1" applyAlignment="1">
      <alignment horizontal="center" vertical="center"/>
    </xf>
    <xf numFmtId="44" fontId="11" fillId="0" borderId="60" xfId="8" applyFont="1" applyFill="1" applyBorder="1" applyAlignment="1">
      <alignment vertical="center" wrapText="1"/>
    </xf>
    <xf numFmtId="0" fontId="8" fillId="0" borderId="0" xfId="0" applyFont="1" applyAlignment="1">
      <alignment wrapText="1"/>
    </xf>
    <xf numFmtId="0" fontId="8" fillId="0" borderId="78" xfId="35" applyFont="1" applyBorder="1" applyAlignment="1">
      <alignment horizontal="center" vertical="center" wrapText="1"/>
    </xf>
    <xf numFmtId="0" fontId="8" fillId="0" borderId="1" xfId="35" applyFont="1" applyBorder="1" applyAlignment="1">
      <alignment horizontal="left" vertical="center" wrapText="1"/>
    </xf>
    <xf numFmtId="0" fontId="8" fillId="0" borderId="72" xfId="0" applyFont="1" applyBorder="1" applyAlignment="1">
      <alignment horizontal="center" vertical="center" wrapText="1"/>
    </xf>
    <xf numFmtId="0" fontId="8" fillId="0" borderId="1" xfId="0" applyFont="1" applyBorder="1" applyAlignment="1">
      <alignment wrapText="1"/>
    </xf>
    <xf numFmtId="0" fontId="8" fillId="0" borderId="1" xfId="0" applyFont="1" applyBorder="1" applyAlignment="1">
      <alignment vertical="center"/>
    </xf>
    <xf numFmtId="2" fontId="9" fillId="8" borderId="49" xfId="0" applyNumberFormat="1" applyFont="1" applyFill="1" applyBorder="1" applyAlignment="1">
      <alignment horizontal="center" vertical="center" wrapText="1"/>
    </xf>
    <xf numFmtId="44" fontId="9" fillId="8" borderId="49" xfId="12" applyFont="1" applyFill="1" applyBorder="1" applyAlignment="1">
      <alignment horizontal="left" vertical="center" wrapText="1"/>
    </xf>
    <xf numFmtId="164" fontId="9" fillId="8" borderId="49" xfId="2" applyFont="1" applyFill="1" applyBorder="1" applyAlignment="1">
      <alignment horizontal="center" vertical="center" wrapText="1"/>
    </xf>
    <xf numFmtId="0" fontId="8" fillId="0" borderId="2" xfId="0" applyFont="1" applyBorder="1" applyAlignment="1">
      <alignment horizontal="center" vertical="center"/>
    </xf>
    <xf numFmtId="0" fontId="8" fillId="0" borderId="0" xfId="0" applyFont="1" applyAlignment="1">
      <alignment horizontal="center" vertical="center"/>
    </xf>
    <xf numFmtId="0" fontId="8" fillId="9" borderId="79" xfId="8" applyNumberFormat="1" applyFont="1" applyFill="1" applyBorder="1" applyAlignment="1">
      <alignment horizontal="center" vertical="center" wrapText="1"/>
    </xf>
    <xf numFmtId="0" fontId="8" fillId="0" borderId="62" xfId="0" applyFont="1" applyBorder="1" applyAlignment="1">
      <alignment wrapText="1"/>
    </xf>
    <xf numFmtId="44" fontId="11" fillId="8" borderId="24" xfId="8" applyFont="1" applyFill="1" applyBorder="1" applyAlignment="1">
      <alignment vertical="center" wrapText="1"/>
    </xf>
    <xf numFmtId="2" fontId="9" fillId="8" borderId="24" xfId="0" applyNumberFormat="1" applyFont="1" applyFill="1" applyBorder="1" applyAlignment="1">
      <alignment horizontal="center" vertical="center" wrapText="1"/>
    </xf>
    <xf numFmtId="0" fontId="8" fillId="0" borderId="2" xfId="0" applyFont="1" applyBorder="1"/>
    <xf numFmtId="0" fontId="8" fillId="0" borderId="1" xfId="0" applyFont="1" applyBorder="1"/>
    <xf numFmtId="0" fontId="8" fillId="0" borderId="2" xfId="0" applyFont="1" applyBorder="1" applyAlignment="1">
      <alignment horizontal="center" vertical="center"/>
    </xf>
    <xf numFmtId="0" fontId="8"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0" fontId="8" fillId="0" borderId="0" xfId="0" applyFont="1" applyAlignment="1">
      <alignment horizontal="left" vertical="center" wrapText="1"/>
    </xf>
    <xf numFmtId="0" fontId="0" fillId="0" borderId="60" xfId="0" applyBorder="1" applyAlignment="1">
      <alignment wrapText="1"/>
    </xf>
    <xf numFmtId="0" fontId="8" fillId="0" borderId="1" xfId="0" applyFont="1" applyBorder="1" applyAlignment="1">
      <alignment horizontal="center" vertical="center"/>
    </xf>
    <xf numFmtId="0" fontId="8" fillId="8" borderId="2" xfId="0" applyFont="1" applyFill="1" applyBorder="1" applyAlignment="1">
      <alignment horizontal="center" vertical="center" wrapText="1"/>
    </xf>
    <xf numFmtId="2" fontId="8" fillId="8" borderId="2" xfId="0" applyNumberFormat="1" applyFont="1" applyFill="1" applyBorder="1" applyAlignment="1">
      <alignment horizontal="center" vertical="center" wrapText="1"/>
    </xf>
    <xf numFmtId="44" fontId="8" fillId="8" borderId="2" xfId="12" applyFont="1" applyFill="1" applyBorder="1" applyAlignment="1">
      <alignment horizontal="left" vertical="center" wrapText="1"/>
    </xf>
    <xf numFmtId="164" fontId="8" fillId="8" borderId="2" xfId="2" applyFont="1" applyFill="1" applyBorder="1" applyAlignment="1">
      <alignment horizontal="center" vertical="center" wrapText="1"/>
    </xf>
    <xf numFmtId="44" fontId="11" fillId="8" borderId="2" xfId="8" applyFont="1" applyFill="1" applyBorder="1" applyAlignment="1">
      <alignment horizontal="center" vertical="center" wrapText="1"/>
    </xf>
    <xf numFmtId="44" fontId="11" fillId="8" borderId="2" xfId="8" applyFont="1" applyFill="1" applyBorder="1" applyAlignment="1">
      <alignment vertical="center" wrapText="1"/>
    </xf>
    <xf numFmtId="0" fontId="9" fillId="8" borderId="22" xfId="8" applyNumberFormat="1" applyFont="1" applyFill="1" applyBorder="1" applyAlignment="1">
      <alignment horizontal="center" vertical="center" wrapText="1"/>
    </xf>
    <xf numFmtId="0" fontId="9" fillId="8" borderId="2" xfId="0" applyFont="1" applyFill="1" applyBorder="1" applyAlignment="1">
      <alignment horizontal="left" vertical="center" wrapText="1"/>
    </xf>
    <xf numFmtId="0" fontId="8" fillId="0" borderId="2" xfId="0" applyFont="1" applyBorder="1" applyAlignment="1">
      <alignment horizontal="center" vertical="center"/>
    </xf>
    <xf numFmtId="0" fontId="8" fillId="0" borderId="2" xfId="0" applyFont="1" applyFill="1" applyBorder="1" applyAlignment="1">
      <alignment horizontal="center" vertical="center"/>
    </xf>
    <xf numFmtId="44" fontId="8" fillId="0" borderId="1" xfId="8" applyFont="1" applyFill="1" applyBorder="1" applyAlignment="1">
      <alignment vertical="center" wrapText="1"/>
    </xf>
    <xf numFmtId="0" fontId="9" fillId="8" borderId="49" xfId="0" applyFont="1" applyFill="1" applyBorder="1" applyAlignment="1">
      <alignment horizontal="left" vertical="center" wrapText="1"/>
    </xf>
    <xf numFmtId="0" fontId="8" fillId="0" borderId="80" xfId="0" applyFont="1" applyBorder="1" applyAlignment="1">
      <alignment horizontal="center" vertical="center"/>
    </xf>
    <xf numFmtId="44" fontId="8" fillId="0" borderId="1" xfId="8" quotePrefix="1" applyFont="1" applyFill="1" applyBorder="1" applyAlignment="1">
      <alignment horizontal="center" vertical="center" wrapText="1"/>
    </xf>
    <xf numFmtId="0" fontId="8" fillId="0" borderId="2" xfId="0" applyFont="1" applyBorder="1" applyAlignment="1">
      <alignment horizontal="center" vertical="center"/>
    </xf>
    <xf numFmtId="0" fontId="8" fillId="0" borderId="0" xfId="0" applyFont="1" applyAlignment="1">
      <alignment horizontal="center" vertical="center"/>
    </xf>
    <xf numFmtId="0" fontId="0" fillId="0" borderId="2" xfId="0" applyBorder="1"/>
    <xf numFmtId="0" fontId="0" fillId="0" borderId="1" xfId="0" applyBorder="1" applyAlignment="1">
      <alignment vertical="center"/>
    </xf>
    <xf numFmtId="0" fontId="0" fillId="0" borderId="2" xfId="0" applyBorder="1" applyAlignment="1">
      <alignment vertical="center"/>
    </xf>
    <xf numFmtId="0" fontId="8" fillId="0" borderId="2" xfId="0" applyFont="1" applyBorder="1" applyAlignment="1">
      <alignment horizontal="center" vertical="center"/>
    </xf>
    <xf numFmtId="0" fontId="8" fillId="0" borderId="0" xfId="0" applyFont="1" applyAlignment="1">
      <alignment horizontal="center" vertical="center"/>
    </xf>
    <xf numFmtId="0" fontId="8" fillId="0" borderId="13" xfId="0" applyFont="1" applyBorder="1" applyAlignment="1">
      <alignment horizontal="center" vertical="center" wrapText="1"/>
    </xf>
    <xf numFmtId="0" fontId="8" fillId="9" borderId="2" xfId="8" applyNumberFormat="1" applyFont="1" applyFill="1" applyBorder="1" applyAlignment="1">
      <alignment horizontal="center" vertical="center" wrapText="1"/>
    </xf>
    <xf numFmtId="2" fontId="11" fillId="8" borderId="76" xfId="0" applyNumberFormat="1" applyFont="1" applyFill="1" applyBorder="1" applyAlignment="1">
      <alignment horizontal="center" vertical="center" wrapText="1"/>
    </xf>
    <xf numFmtId="2" fontId="11" fillId="8" borderId="49" xfId="0" applyNumberFormat="1" applyFont="1" applyFill="1" applyBorder="1" applyAlignment="1">
      <alignment horizontal="center" vertical="center" wrapText="1"/>
    </xf>
    <xf numFmtId="44" fontId="8" fillId="8" borderId="58" xfId="12" applyFont="1" applyFill="1" applyBorder="1" applyAlignment="1">
      <alignment horizontal="left" vertical="center" wrapText="1"/>
    </xf>
    <xf numFmtId="2" fontId="8" fillId="8" borderId="24" xfId="0" applyNumberFormat="1" applyFont="1" applyFill="1" applyBorder="1" applyAlignment="1">
      <alignment horizontal="center" vertical="center" wrapText="1"/>
    </xf>
    <xf numFmtId="0" fontId="8" fillId="0" borderId="2" xfId="0" applyFont="1" applyBorder="1" applyAlignment="1">
      <alignment horizontal="center" vertical="center"/>
    </xf>
    <xf numFmtId="0" fontId="8" fillId="0" borderId="0" xfId="0" applyFont="1" applyAlignment="1">
      <alignment horizontal="center" vertical="center"/>
    </xf>
    <xf numFmtId="0" fontId="0" fillId="0" borderId="2" xfId="0" applyBorder="1" applyAlignment="1">
      <alignment horizontal="center" vertical="center"/>
    </xf>
    <xf numFmtId="0" fontId="34" fillId="3" borderId="40" xfId="0" applyFont="1" applyFill="1" applyBorder="1" applyAlignment="1">
      <alignment horizontal="center" vertical="center" wrapText="1"/>
    </xf>
    <xf numFmtId="0" fontId="37" fillId="0" borderId="0" xfId="0" applyFont="1" applyAlignment="1">
      <alignment horizontal="right" vertical="center" wrapText="1"/>
    </xf>
    <xf numFmtId="44" fontId="37" fillId="0" borderId="0" xfId="8" applyFont="1" applyFill="1" applyBorder="1" applyAlignment="1">
      <alignment horizontal="center" vertical="center" wrapText="1"/>
    </xf>
    <xf numFmtId="44" fontId="0" fillId="0" borderId="68" xfId="8" applyFont="1" applyBorder="1" applyAlignment="1">
      <alignment horizontal="center" vertical="center" wrapText="1"/>
    </xf>
    <xf numFmtId="0" fontId="0" fillId="0" borderId="68" xfId="0" applyBorder="1" applyAlignment="1">
      <alignment horizontal="center" vertical="center" wrapText="1"/>
    </xf>
    <xf numFmtId="0" fontId="8" fillId="0" borderId="0" xfId="35" applyFont="1" applyAlignment="1">
      <alignment horizontal="center" vertical="center"/>
    </xf>
    <xf numFmtId="0" fontId="8" fillId="0" borderId="0" xfId="35" applyFont="1" applyAlignment="1" applyProtection="1">
      <alignment horizontal="center" vertical="center" wrapText="1"/>
      <protection locked="0"/>
    </xf>
    <xf numFmtId="0" fontId="8" fillId="0" borderId="74" xfId="0" applyFont="1" applyBorder="1" applyAlignment="1">
      <alignment horizontal="center" vertical="center" wrapText="1"/>
    </xf>
    <xf numFmtId="0" fontId="8" fillId="0" borderId="0" xfId="0" applyFont="1" applyAlignment="1">
      <alignment vertical="center" wrapText="1"/>
    </xf>
    <xf numFmtId="0" fontId="8" fillId="0" borderId="2" xfId="0" applyFont="1" applyBorder="1" applyAlignment="1">
      <alignment horizontal="center" vertical="center"/>
    </xf>
    <xf numFmtId="2" fontId="11" fillId="9" borderId="2" xfId="0" applyNumberFormat="1" applyFont="1" applyFill="1" applyBorder="1" applyAlignment="1">
      <alignment horizontal="center" vertical="center" wrapText="1"/>
    </xf>
    <xf numFmtId="164" fontId="8" fillId="0" borderId="0" xfId="2" applyFont="1" applyFill="1" applyAlignment="1">
      <alignment horizontal="left" vertical="center" wrapText="1"/>
    </xf>
    <xf numFmtId="44" fontId="9" fillId="8" borderId="49" xfId="8" applyFont="1" applyFill="1" applyBorder="1" applyAlignment="1">
      <alignment horizontal="center" vertical="center" wrapText="1"/>
    </xf>
    <xf numFmtId="0" fontId="9" fillId="8" borderId="49" xfId="0" applyFont="1" applyFill="1" applyBorder="1" applyAlignment="1">
      <alignment horizontal="center" vertical="center"/>
    </xf>
    <xf numFmtId="0" fontId="8" fillId="0" borderId="60" xfId="0" applyFont="1" applyBorder="1" applyAlignment="1">
      <alignment horizontal="center" vertical="center"/>
    </xf>
    <xf numFmtId="4" fontId="8" fillId="0" borderId="81" xfId="35" applyNumberFormat="1" applyFont="1" applyBorder="1" applyAlignment="1">
      <alignment horizontal="center" vertical="center" wrapText="1"/>
    </xf>
    <xf numFmtId="0" fontId="8" fillId="0" borderId="2" xfId="0" quotePrefix="1" applyFont="1" applyBorder="1" applyAlignment="1">
      <alignment horizontal="center" vertical="center"/>
    </xf>
    <xf numFmtId="4" fontId="8" fillId="0" borderId="2" xfId="35" applyNumberFormat="1" applyFont="1" applyBorder="1" applyAlignment="1">
      <alignment horizontal="center" vertical="center" wrapText="1"/>
    </xf>
    <xf numFmtId="2" fontId="11" fillId="9" borderId="1" xfId="0" applyNumberFormat="1" applyFont="1" applyFill="1" applyBorder="1" applyAlignment="1">
      <alignment horizontal="center" vertical="center" wrapText="1"/>
    </xf>
    <xf numFmtId="0" fontId="8" fillId="0" borderId="62" xfId="0" applyFont="1" applyBorder="1" applyAlignment="1">
      <alignment horizontal="center" wrapText="1"/>
    </xf>
    <xf numFmtId="0" fontId="9" fillId="3" borderId="48" xfId="8" applyNumberFormat="1" applyFont="1" applyFill="1" applyBorder="1" applyAlignment="1">
      <alignment horizontal="center" vertical="center" wrapText="1"/>
    </xf>
    <xf numFmtId="0" fontId="8" fillId="9" borderId="1" xfId="8" applyNumberFormat="1" applyFont="1" applyFill="1" applyBorder="1" applyAlignment="1">
      <alignment horizontal="center" vertical="center" wrapText="1"/>
    </xf>
    <xf numFmtId="2" fontId="11" fillId="9" borderId="62" xfId="0" applyNumberFormat="1" applyFont="1" applyFill="1" applyBorder="1" applyAlignment="1">
      <alignment horizontal="center" vertical="center" wrapText="1"/>
    </xf>
    <xf numFmtId="0" fontId="8" fillId="0" borderId="62" xfId="0" applyFont="1" applyBorder="1"/>
    <xf numFmtId="0" fontId="9" fillId="8" borderId="49" xfId="0" applyFont="1" applyFill="1" applyBorder="1"/>
    <xf numFmtId="0" fontId="9" fillId="8" borderId="49" xfId="0" applyFont="1" applyFill="1" applyBorder="1" applyAlignment="1">
      <alignment horizontal="left" vertical="center"/>
    </xf>
    <xf numFmtId="44" fontId="11" fillId="0" borderId="2" xfId="8" applyFont="1" applyFill="1" applyBorder="1" applyAlignment="1">
      <alignment horizontal="left" vertical="center" wrapText="1"/>
    </xf>
    <xf numFmtId="0" fontId="8" fillId="0" borderId="71" xfId="0" applyFont="1" applyBorder="1" applyAlignment="1">
      <alignment horizontal="center" vertical="center"/>
    </xf>
    <xf numFmtId="4" fontId="8" fillId="0" borderId="72" xfId="35" applyNumberFormat="1" applyFont="1" applyBorder="1" applyAlignment="1">
      <alignment horizontal="center" vertical="center" wrapText="1"/>
    </xf>
    <xf numFmtId="0" fontId="8" fillId="0" borderId="2" xfId="0" applyFont="1" applyBorder="1" applyAlignment="1">
      <alignment horizontal="center" vertical="center"/>
    </xf>
    <xf numFmtId="0" fontId="8" fillId="0" borderId="0" xfId="0" applyFont="1" applyAlignment="1">
      <alignment horizontal="center" vertical="center"/>
    </xf>
    <xf numFmtId="0" fontId="8" fillId="8" borderId="49" xfId="0" applyFont="1" applyFill="1" applyBorder="1"/>
    <xf numFmtId="0" fontId="9" fillId="8" borderId="49" xfId="0" applyFont="1" applyFill="1" applyBorder="1" applyAlignment="1">
      <alignment vertical="center"/>
    </xf>
    <xf numFmtId="0" fontId="0" fillId="0" borderId="62" xfId="0" applyBorder="1" applyAlignment="1">
      <alignment wrapText="1"/>
    </xf>
    <xf numFmtId="0" fontId="8" fillId="9" borderId="60" xfId="8" applyNumberFormat="1" applyFont="1" applyFill="1" applyBorder="1" applyAlignment="1">
      <alignment horizontal="center" vertical="center" wrapText="1"/>
    </xf>
    <xf numFmtId="0" fontId="8" fillId="0" borderId="62" xfId="0" quotePrefix="1" applyFont="1" applyBorder="1" applyAlignment="1">
      <alignment horizontal="center" vertical="center"/>
    </xf>
    <xf numFmtId="4" fontId="8" fillId="0" borderId="62" xfId="35" applyNumberFormat="1" applyFont="1" applyBorder="1" applyAlignment="1">
      <alignment horizontal="center" vertical="center" wrapText="1"/>
    </xf>
    <xf numFmtId="2" fontId="8" fillId="0" borderId="62" xfId="8" applyNumberFormat="1" applyFont="1" applyFill="1" applyBorder="1" applyAlignment="1">
      <alignment horizontal="center" vertical="center"/>
    </xf>
    <xf numFmtId="0" fontId="9" fillId="0" borderId="53" xfId="8" applyNumberFormat="1" applyFont="1" applyFill="1" applyBorder="1" applyAlignment="1">
      <alignment horizontal="center" vertical="center" wrapText="1"/>
    </xf>
    <xf numFmtId="49" fontId="9" fillId="0" borderId="83" xfId="0" applyNumberFormat="1" applyFont="1" applyFill="1" applyBorder="1" applyAlignment="1">
      <alignment horizontal="center" vertical="center" wrapText="1"/>
    </xf>
    <xf numFmtId="2" fontId="9" fillId="0" borderId="83" xfId="2" applyNumberFormat="1" applyFont="1" applyFill="1" applyBorder="1" applyAlignment="1">
      <alignment horizontal="center" vertical="center" wrapText="1"/>
    </xf>
    <xf numFmtId="44" fontId="9" fillId="0" borderId="83" xfId="8" applyFont="1" applyFill="1" applyBorder="1" applyAlignment="1">
      <alignment horizontal="center" vertical="center" wrapText="1"/>
    </xf>
    <xf numFmtId="164" fontId="9" fillId="0" borderId="83" xfId="2" applyFont="1" applyFill="1" applyBorder="1" applyAlignment="1">
      <alignment horizontal="center" vertical="center" wrapText="1"/>
    </xf>
    <xf numFmtId="44" fontId="9" fillId="0" borderId="59" xfId="8" applyFont="1" applyFill="1" applyBorder="1" applyAlignment="1">
      <alignment horizontal="center" vertical="center" wrapText="1"/>
    </xf>
    <xf numFmtId="173" fontId="8" fillId="0" borderId="1" xfId="0" applyNumberFormat="1" applyFont="1" applyFill="1" applyBorder="1" applyAlignment="1">
      <alignment horizontal="center" vertical="center" wrapText="1"/>
    </xf>
    <xf numFmtId="10" fontId="8" fillId="0" borderId="1" xfId="12" applyNumberFormat="1" applyFont="1" applyFill="1" applyBorder="1" applyAlignment="1">
      <alignment horizontal="center" vertical="center" wrapText="1"/>
    </xf>
    <xf numFmtId="0" fontId="8" fillId="0" borderId="2" xfId="0" applyFont="1" applyBorder="1" applyAlignment="1">
      <alignment horizontal="center" vertical="center"/>
    </xf>
    <xf numFmtId="0" fontId="8" fillId="0" borderId="0" xfId="0" applyFont="1" applyAlignment="1">
      <alignment horizontal="center" vertical="center"/>
    </xf>
    <xf numFmtId="0" fontId="8" fillId="0" borderId="2" xfId="0" applyFont="1" applyBorder="1" applyAlignment="1">
      <alignment horizontal="center" vertical="center"/>
    </xf>
    <xf numFmtId="44" fontId="34" fillId="3" borderId="40" xfId="8" applyFont="1" applyFill="1" applyBorder="1" applyAlignment="1">
      <alignment horizontal="center" vertical="center" wrapText="1"/>
    </xf>
    <xf numFmtId="9" fontId="9" fillId="0" borderId="2" xfId="1" applyFont="1" applyFill="1" applyBorder="1" applyAlignment="1" applyProtection="1">
      <alignment horizontal="center" vertical="center" shrinkToFit="1"/>
      <protection hidden="1"/>
    </xf>
    <xf numFmtId="0" fontId="9" fillId="0" borderId="2" xfId="22" applyNumberFormat="1" applyFont="1" applyFill="1" applyBorder="1" applyAlignment="1" applyProtection="1">
      <alignment horizontal="center" vertical="center" shrinkToFit="1"/>
      <protection hidden="1"/>
    </xf>
    <xf numFmtId="9" fontId="9" fillId="0" borderId="2" xfId="1" applyFont="1" applyFill="1" applyBorder="1" applyAlignment="1" applyProtection="1">
      <alignment horizontal="center" vertical="center" shrinkToFit="1"/>
    </xf>
    <xf numFmtId="172" fontId="9" fillId="7" borderId="3" xfId="22" applyNumberFormat="1" applyFont="1" applyFill="1" applyBorder="1" applyAlignment="1" applyProtection="1">
      <alignment horizontal="center" vertical="center" shrinkToFit="1"/>
      <protection locked="0"/>
    </xf>
    <xf numFmtId="172" fontId="9" fillId="7" borderId="4" xfId="22" applyNumberFormat="1" applyFont="1" applyFill="1" applyBorder="1" applyAlignment="1" applyProtection="1">
      <alignment horizontal="center" vertical="center" shrinkToFit="1"/>
      <protection locked="0"/>
    </xf>
    <xf numFmtId="172" fontId="9" fillId="7" borderId="9" xfId="22" applyNumberFormat="1" applyFont="1" applyFill="1" applyBorder="1" applyAlignment="1" applyProtection="1">
      <alignment horizontal="center" vertical="center" shrinkToFit="1"/>
      <protection locked="0"/>
    </xf>
    <xf numFmtId="170" fontId="9" fillId="0" borderId="2" xfId="22" applyNumberFormat="1" applyFont="1" applyFill="1" applyBorder="1" applyAlignment="1" applyProtection="1">
      <alignment horizontal="center" vertical="center" shrinkToFit="1"/>
      <protection hidden="1"/>
    </xf>
    <xf numFmtId="9" fontId="9" fillId="0" borderId="2" xfId="1" applyFont="1" applyFill="1" applyBorder="1" applyAlignment="1" applyProtection="1">
      <alignment horizontal="center" vertical="center" wrapText="1"/>
    </xf>
    <xf numFmtId="2" fontId="8" fillId="0" borderId="2" xfId="8" applyNumberFormat="1" applyFont="1" applyFill="1" applyBorder="1" applyAlignment="1">
      <alignment horizontal="center" vertical="center"/>
    </xf>
    <xf numFmtId="2" fontId="8" fillId="0" borderId="70" xfId="8" applyNumberFormat="1" applyFont="1" applyFill="1" applyBorder="1" applyAlignment="1">
      <alignment horizontal="center" vertical="center"/>
    </xf>
    <xf numFmtId="0" fontId="8" fillId="0" borderId="2" xfId="0" applyNumberFormat="1" applyFont="1" applyFill="1" applyBorder="1" applyAlignment="1">
      <alignment horizontal="center" vertical="center" wrapText="1"/>
    </xf>
    <xf numFmtId="2" fontId="38" fillId="9" borderId="40" xfId="3" applyNumberFormat="1" applyFont="1" applyFill="1" applyBorder="1" applyAlignment="1">
      <alignment vertical="center" wrapText="1"/>
    </xf>
    <xf numFmtId="173" fontId="10" fillId="8" borderId="24" xfId="8" applyNumberFormat="1" applyFont="1" applyFill="1" applyBorder="1" applyAlignment="1">
      <alignment vertical="center" wrapText="1"/>
    </xf>
    <xf numFmtId="0" fontId="0" fillId="0" borderId="12" xfId="0" applyBorder="1" applyAlignment="1">
      <alignment horizontal="center" vertical="center"/>
    </xf>
    <xf numFmtId="2" fontId="38" fillId="0" borderId="2" xfId="2" applyNumberFormat="1" applyFont="1" applyFill="1" applyBorder="1" applyAlignment="1" applyProtection="1">
      <alignment horizontal="center" vertical="center" wrapText="1"/>
      <protection locked="0"/>
    </xf>
    <xf numFmtId="2" fontId="38" fillId="0" borderId="2" xfId="2" applyNumberFormat="1" applyFont="1" applyFill="1" applyBorder="1" applyAlignment="1">
      <alignment horizontal="center" vertical="center" wrapText="1"/>
    </xf>
    <xf numFmtId="0" fontId="8" fillId="0" borderId="2" xfId="35" applyFont="1" applyBorder="1" applyAlignment="1">
      <alignment horizontal="center" vertical="center"/>
    </xf>
    <xf numFmtId="0" fontId="36" fillId="0" borderId="2" xfId="0" applyFont="1" applyBorder="1" applyAlignment="1">
      <alignment vertical="center"/>
    </xf>
    <xf numFmtId="44" fontId="0" fillId="0" borderId="73" xfId="8" applyFont="1" applyBorder="1" applyAlignment="1">
      <alignment horizontal="center" vertical="center" wrapText="1"/>
    </xf>
    <xf numFmtId="0" fontId="34" fillId="0" borderId="2" xfId="0" applyFont="1" applyBorder="1" applyAlignment="1">
      <alignment vertical="center" textRotation="255" wrapText="1"/>
    </xf>
    <xf numFmtId="0" fontId="36" fillId="0" borderId="2" xfId="0" applyFont="1" applyBorder="1" applyAlignment="1">
      <alignment horizontal="center" vertical="center" wrapText="1"/>
    </xf>
    <xf numFmtId="0" fontId="34" fillId="8" borderId="40" xfId="0" applyFont="1" applyFill="1" applyBorder="1" applyAlignment="1">
      <alignment horizontal="center" vertical="center" wrapText="1"/>
    </xf>
    <xf numFmtId="0" fontId="14" fillId="8" borderId="40" xfId="0" applyFont="1" applyFill="1" applyBorder="1" applyAlignment="1">
      <alignment horizontal="center" vertical="center"/>
    </xf>
    <xf numFmtId="0" fontId="0" fillId="0" borderId="62" xfId="0" applyBorder="1" applyAlignment="1">
      <alignment horizontal="center" vertical="center"/>
    </xf>
    <xf numFmtId="0" fontId="8" fillId="0" borderId="2" xfId="0" applyFont="1" applyBorder="1" applyAlignment="1">
      <alignment horizontal="center" vertical="center"/>
    </xf>
    <xf numFmtId="0" fontId="39" fillId="0" borderId="2" xfId="0" applyFont="1" applyBorder="1" applyAlignment="1">
      <alignment horizontal="center" vertical="center"/>
    </xf>
    <xf numFmtId="0" fontId="40" fillId="0" borderId="62" xfId="0" applyFont="1" applyBorder="1" applyAlignment="1">
      <alignment horizontal="center" vertical="center"/>
    </xf>
    <xf numFmtId="0" fontId="1" fillId="3" borderId="40" xfId="0" applyFont="1" applyFill="1" applyBorder="1" applyAlignment="1">
      <alignment horizontal="center" vertical="center" wrapText="1"/>
    </xf>
    <xf numFmtId="0" fontId="0" fillId="8" borderId="62" xfId="0" applyFill="1" applyBorder="1" applyAlignment="1">
      <alignment horizontal="center" vertical="center" wrapText="1"/>
    </xf>
    <xf numFmtId="44" fontId="8" fillId="0" borderId="2" xfId="8" applyFont="1" applyBorder="1" applyAlignment="1">
      <alignment vertical="center"/>
    </xf>
    <xf numFmtId="44" fontId="8" fillId="0" borderId="2" xfId="8" applyFont="1" applyBorder="1" applyAlignment="1">
      <alignment horizontal="center" vertical="center"/>
    </xf>
    <xf numFmtId="0" fontId="36" fillId="8" borderId="62" xfId="0" applyFont="1" applyFill="1" applyBorder="1" applyAlignment="1">
      <alignment horizontal="center" vertical="center" wrapText="1"/>
    </xf>
    <xf numFmtId="44" fontId="0" fillId="8" borderId="62" xfId="8" applyFont="1" applyFill="1" applyBorder="1" applyAlignment="1">
      <alignment horizontal="center" vertical="center" wrapText="1"/>
    </xf>
    <xf numFmtId="44" fontId="0" fillId="8" borderId="65" xfId="8" applyFont="1" applyFill="1" applyBorder="1" applyAlignment="1">
      <alignment horizontal="center" vertical="center" wrapText="1"/>
    </xf>
    <xf numFmtId="44" fontId="39" fillId="0" borderId="2" xfId="8" applyFont="1" applyBorder="1" applyAlignment="1">
      <alignment horizontal="center" vertical="center"/>
    </xf>
    <xf numFmtId="0" fontId="8" fillId="0" borderId="22" xfId="0" applyFont="1" applyBorder="1" applyAlignment="1">
      <alignment horizontal="center" vertical="center"/>
    </xf>
    <xf numFmtId="44" fontId="39" fillId="0" borderId="20" xfId="0" applyNumberFormat="1" applyFont="1" applyBorder="1" applyAlignment="1">
      <alignment horizontal="center" vertical="center"/>
    </xf>
    <xf numFmtId="44" fontId="14" fillId="3" borderId="31" xfId="0" applyNumberFormat="1" applyFont="1" applyFill="1" applyBorder="1" applyAlignment="1">
      <alignment horizontal="center" vertical="center"/>
    </xf>
    <xf numFmtId="44" fontId="40" fillId="0" borderId="62" xfId="8" applyFont="1" applyBorder="1" applyAlignment="1">
      <alignment horizontal="center" vertical="center"/>
    </xf>
    <xf numFmtId="0" fontId="8" fillId="0" borderId="22" xfId="0" applyFont="1" applyBorder="1" applyAlignment="1">
      <alignment horizontal="center" vertical="center" wrapText="1"/>
    </xf>
    <xf numFmtId="2" fontId="8" fillId="0" borderId="2" xfId="0" applyNumberFormat="1" applyFont="1" applyBorder="1" applyAlignment="1">
      <alignment horizontal="center" vertical="center"/>
    </xf>
    <xf numFmtId="44" fontId="39" fillId="0" borderId="2" xfId="8" applyNumberFormat="1" applyFont="1" applyBorder="1" applyAlignment="1">
      <alignment horizontal="center" vertical="center"/>
    </xf>
    <xf numFmtId="0" fontId="39" fillId="0" borderId="60" xfId="0" applyFont="1" applyBorder="1" applyAlignment="1">
      <alignment horizontal="center" vertical="center"/>
    </xf>
    <xf numFmtId="44" fontId="39" fillId="0" borderId="15" xfId="8" applyFont="1" applyBorder="1" applyAlignment="1">
      <alignment horizontal="center" vertical="center"/>
    </xf>
    <xf numFmtId="0" fontId="36" fillId="3" borderId="62" xfId="0" applyFont="1" applyFill="1" applyBorder="1" applyAlignment="1">
      <alignment horizontal="center" vertical="center" wrapText="1"/>
    </xf>
    <xf numFmtId="44" fontId="0" fillId="3" borderId="62" xfId="8" applyFont="1" applyFill="1" applyBorder="1" applyAlignment="1">
      <alignment horizontal="center" vertical="center" wrapText="1"/>
    </xf>
    <xf numFmtId="0" fontId="0" fillId="3" borderId="62" xfId="0" applyFill="1" applyBorder="1" applyAlignment="1">
      <alignment horizontal="center" vertical="center" wrapText="1"/>
    </xf>
    <xf numFmtId="44" fontId="0" fillId="3" borderId="65" xfId="8" applyFont="1" applyFill="1" applyBorder="1" applyAlignment="1">
      <alignment horizontal="center" vertical="center" wrapText="1"/>
    </xf>
    <xf numFmtId="44" fontId="37" fillId="3" borderId="86" xfId="8" applyFont="1" applyFill="1" applyBorder="1" applyAlignment="1">
      <alignment horizontal="center" vertical="center" wrapText="1"/>
    </xf>
    <xf numFmtId="0" fontId="8" fillId="0" borderId="2" xfId="0" applyFont="1" applyBorder="1" applyAlignment="1">
      <alignment horizontal="left"/>
    </xf>
    <xf numFmtId="0" fontId="8" fillId="0" borderId="2" xfId="0" applyFont="1" applyBorder="1" applyAlignment="1">
      <alignment horizontal="left" vertical="center"/>
    </xf>
    <xf numFmtId="44" fontId="8" fillId="0" borderId="2" xfId="8" applyFont="1" applyBorder="1" applyAlignment="1">
      <alignment horizontal="right" vertical="center"/>
    </xf>
    <xf numFmtId="44" fontId="8" fillId="0" borderId="20" xfId="8" applyFont="1" applyBorder="1" applyAlignment="1">
      <alignment horizontal="center" vertical="center" wrapText="1"/>
    </xf>
    <xf numFmtId="0" fontId="8" fillId="0" borderId="22" xfId="0" applyFont="1" applyBorder="1" applyAlignment="1">
      <alignment horizontal="center"/>
    </xf>
    <xf numFmtId="0" fontId="8" fillId="0" borderId="22" xfId="0" applyFont="1" applyBorder="1" applyAlignment="1">
      <alignment horizontal="left"/>
    </xf>
    <xf numFmtId="0" fontId="9" fillId="3" borderId="17"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14" fillId="3" borderId="18" xfId="0" applyFont="1" applyFill="1" applyBorder="1" applyAlignment="1">
      <alignment horizontal="center" vertical="center"/>
    </xf>
    <xf numFmtId="0" fontId="8" fillId="0" borderId="2" xfId="0" applyFont="1" applyBorder="1" applyAlignment="1">
      <alignment horizontal="center" wrapText="1"/>
    </xf>
    <xf numFmtId="44" fontId="39" fillId="0" borderId="20" xfId="8" applyFont="1" applyBorder="1" applyAlignment="1">
      <alignment horizontal="center" vertical="center"/>
    </xf>
    <xf numFmtId="0" fontId="41" fillId="0" borderId="0" xfId="0" applyFont="1" applyBorder="1" applyAlignment="1">
      <alignment horizontal="center" vertical="center"/>
    </xf>
    <xf numFmtId="44" fontId="9" fillId="3" borderId="31" xfId="8" applyFont="1" applyFill="1" applyBorder="1" applyAlignment="1">
      <alignment vertical="center"/>
    </xf>
    <xf numFmtId="0" fontId="41" fillId="0" borderId="2" xfId="0" applyFont="1" applyBorder="1" applyAlignment="1">
      <alignment horizontal="center" vertical="center"/>
    </xf>
    <xf numFmtId="0" fontId="8" fillId="0" borderId="22" xfId="0" applyFont="1" applyBorder="1" applyAlignment="1">
      <alignment horizontal="left" vertical="center"/>
    </xf>
    <xf numFmtId="44" fontId="14" fillId="3" borderId="86" xfId="8" applyFont="1" applyFill="1" applyBorder="1" applyAlignment="1">
      <alignment horizontal="center" vertical="center" wrapText="1"/>
    </xf>
    <xf numFmtId="0" fontId="8" fillId="0" borderId="0" xfId="0" quotePrefix="1" applyFont="1"/>
    <xf numFmtId="0" fontId="39" fillId="0" borderId="62" xfId="0" applyFont="1" applyBorder="1" applyAlignment="1">
      <alignment horizontal="center" vertical="center"/>
    </xf>
    <xf numFmtId="44" fontId="39" fillId="0" borderId="62" xfId="8" applyFont="1" applyBorder="1" applyAlignment="1">
      <alignment horizontal="center" vertical="center"/>
    </xf>
    <xf numFmtId="44" fontId="8" fillId="0" borderId="2" xfId="3" applyNumberFormat="1" applyFont="1" applyBorder="1" applyAlignment="1">
      <alignment horizontal="center" vertical="center" wrapText="1"/>
    </xf>
    <xf numFmtId="172" fontId="9" fillId="7" borderId="3" xfId="22" applyNumberFormat="1" applyFont="1" applyFill="1" applyBorder="1" applyAlignment="1" applyProtection="1">
      <alignment horizontal="center" vertical="center" wrapText="1" shrinkToFit="1"/>
      <protection locked="0"/>
    </xf>
    <xf numFmtId="172" fontId="9" fillId="7" borderId="4" xfId="22" applyNumberFormat="1" applyFont="1" applyFill="1" applyBorder="1" applyAlignment="1" applyProtection="1">
      <alignment horizontal="center" vertical="center" wrapText="1" shrinkToFit="1"/>
      <protection locked="0"/>
    </xf>
    <xf numFmtId="172" fontId="9" fillId="7" borderId="9" xfId="22" applyNumberFormat="1" applyFont="1" applyFill="1" applyBorder="1" applyAlignment="1" applyProtection="1">
      <alignment horizontal="center" vertical="center" wrapText="1" shrinkToFit="1"/>
      <protection locked="0"/>
    </xf>
    <xf numFmtId="0" fontId="8" fillId="0" borderId="0" xfId="3" applyFont="1" applyAlignment="1">
      <alignment vertical="center" wrapText="1"/>
    </xf>
    <xf numFmtId="44" fontId="8" fillId="0" borderId="0" xfId="3" applyNumberFormat="1" applyFont="1" applyAlignment="1">
      <alignment vertical="center" wrapText="1"/>
    </xf>
    <xf numFmtId="174" fontId="9" fillId="7" borderId="2" xfId="1" applyNumberFormat="1" applyFont="1" applyFill="1" applyBorder="1" applyAlignment="1" applyProtection="1">
      <alignment horizontal="center" vertical="center"/>
      <protection locked="0"/>
    </xf>
    <xf numFmtId="0" fontId="9" fillId="0" borderId="3" xfId="22" applyNumberFormat="1" applyFont="1" applyFill="1" applyBorder="1" applyAlignment="1" applyProtection="1">
      <alignment horizontal="center" vertical="center" shrinkToFit="1"/>
      <protection hidden="1"/>
    </xf>
    <xf numFmtId="170" fontId="9" fillId="0" borderId="3" xfId="22" applyNumberFormat="1" applyFont="1" applyFill="1" applyBorder="1" applyAlignment="1" applyProtection="1">
      <alignment horizontal="center" vertical="center" shrinkToFit="1"/>
      <protection hidden="1"/>
    </xf>
    <xf numFmtId="174" fontId="9" fillId="7" borderId="3" xfId="22" applyNumberFormat="1" applyFont="1" applyFill="1" applyBorder="1" applyAlignment="1" applyProtection="1">
      <alignment horizontal="center" vertical="center"/>
      <protection locked="0"/>
    </xf>
    <xf numFmtId="174" fontId="9" fillId="7" borderId="2" xfId="1" applyNumberFormat="1" applyFont="1" applyFill="1" applyBorder="1" applyAlignment="1" applyProtection="1">
      <alignment horizontal="center" vertical="center" wrapText="1"/>
      <protection locked="0"/>
    </xf>
    <xf numFmtId="0" fontId="28" fillId="0" borderId="7"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23" fillId="0" borderId="34" xfId="9" applyFont="1" applyBorder="1" applyAlignment="1">
      <alignment horizontal="center" vertical="center"/>
    </xf>
    <xf numFmtId="0" fontId="23" fillId="0" borderId="0" xfId="9" applyFont="1" applyBorder="1" applyAlignment="1">
      <alignment horizontal="center" vertical="center"/>
    </xf>
    <xf numFmtId="0" fontId="23" fillId="0" borderId="28" xfId="9" applyFont="1" applyBorder="1" applyAlignment="1">
      <alignment horizontal="center" vertical="center"/>
    </xf>
    <xf numFmtId="0" fontId="12" fillId="0" borderId="22" xfId="9" applyFont="1" applyBorder="1" applyAlignment="1">
      <alignment horizontal="center" vertical="center" wrapText="1"/>
    </xf>
    <xf numFmtId="0" fontId="12" fillId="0" borderId="2" xfId="9" applyFont="1" applyBorder="1" applyAlignment="1">
      <alignment horizontal="center" vertical="center" wrapText="1"/>
    </xf>
    <xf numFmtId="0" fontId="12" fillId="0" borderId="20" xfId="9" applyFont="1" applyBorder="1" applyAlignment="1">
      <alignment horizontal="center" vertical="center" wrapText="1"/>
    </xf>
    <xf numFmtId="0" fontId="12" fillId="0" borderId="19" xfId="9" applyFont="1" applyBorder="1" applyAlignment="1">
      <alignment horizontal="center" vertical="center" wrapText="1"/>
    </xf>
    <xf numFmtId="0" fontId="12" fillId="0" borderId="4" xfId="9" applyFont="1" applyBorder="1" applyAlignment="1">
      <alignment horizontal="center" vertical="center" wrapText="1"/>
    </xf>
    <xf numFmtId="0" fontId="12" fillId="0" borderId="23" xfId="9" applyFont="1" applyBorder="1" applyAlignment="1">
      <alignment horizontal="center" vertical="center" wrapText="1"/>
    </xf>
    <xf numFmtId="49" fontId="8" fillId="5" borderId="30" xfId="3" applyNumberFormat="1" applyFont="1" applyFill="1" applyBorder="1" applyAlignment="1" applyProtection="1">
      <alignment horizontal="left" vertical="top" wrapText="1"/>
    </xf>
    <xf numFmtId="49" fontId="8" fillId="5" borderId="42" xfId="3" applyNumberFormat="1" applyFont="1" applyFill="1" applyBorder="1" applyAlignment="1" applyProtection="1">
      <alignment horizontal="left" vertical="top" wrapText="1"/>
    </xf>
    <xf numFmtId="49" fontId="8" fillId="5" borderId="31" xfId="3" applyNumberFormat="1" applyFont="1" applyFill="1" applyBorder="1" applyAlignment="1" applyProtection="1">
      <alignment horizontal="left" vertical="top" wrapText="1"/>
    </xf>
    <xf numFmtId="0" fontId="10" fillId="3" borderId="19" xfId="9" applyFont="1" applyFill="1" applyBorder="1" applyAlignment="1">
      <alignment horizontal="center" vertical="center" wrapText="1"/>
    </xf>
    <xf numFmtId="0" fontId="10" fillId="3" borderId="9" xfId="9" applyFont="1" applyFill="1" applyBorder="1" applyAlignment="1">
      <alignment horizontal="center" vertical="center" wrapText="1"/>
    </xf>
    <xf numFmtId="0" fontId="12" fillId="3" borderId="3" xfId="9" applyFont="1" applyFill="1" applyBorder="1" applyAlignment="1">
      <alignment horizontal="center" vertical="center" wrapText="1"/>
    </xf>
    <xf numFmtId="0" fontId="12" fillId="3" borderId="4" xfId="9" applyFont="1" applyFill="1" applyBorder="1" applyAlignment="1">
      <alignment horizontal="center" vertical="center" wrapText="1"/>
    </xf>
    <xf numFmtId="0" fontId="12" fillId="3" borderId="9" xfId="9" applyFont="1" applyFill="1" applyBorder="1" applyAlignment="1">
      <alignment horizontal="center" vertical="center" wrapText="1"/>
    </xf>
    <xf numFmtId="0" fontId="8" fillId="0" borderId="34" xfId="9" applyFont="1" applyBorder="1" applyAlignment="1">
      <alignment horizontal="center" vertical="center" wrapText="1"/>
    </xf>
    <xf numFmtId="0" fontId="8" fillId="0" borderId="0" xfId="9" applyFont="1" applyBorder="1" applyAlignment="1">
      <alignment horizontal="center" vertical="center" wrapText="1"/>
    </xf>
    <xf numFmtId="0" fontId="8" fillId="0" borderId="28" xfId="9" applyFont="1" applyBorder="1" applyAlignment="1">
      <alignment horizontal="center" vertical="center" wrapText="1"/>
    </xf>
    <xf numFmtId="0" fontId="8" fillId="0" borderId="34" xfId="9" applyFont="1" applyBorder="1" applyAlignment="1">
      <alignment horizontal="right" vertical="center" wrapText="1"/>
    </xf>
    <xf numFmtId="0" fontId="21" fillId="0" borderId="0" xfId="3" applyFont="1" applyBorder="1" applyAlignment="1" applyProtection="1">
      <alignment horizontal="center"/>
    </xf>
    <xf numFmtId="0" fontId="22" fillId="0" borderId="0" xfId="3" applyFont="1" applyBorder="1" applyAlignment="1" applyProtection="1">
      <alignment horizontal="left" vertical="center"/>
    </xf>
    <xf numFmtId="0" fontId="22" fillId="0" borderId="0" xfId="9" applyFont="1" applyBorder="1" applyAlignment="1">
      <alignment horizontal="center" vertical="center" wrapText="1"/>
    </xf>
    <xf numFmtId="0" fontId="12" fillId="0" borderId="19" xfId="9" applyFont="1" applyBorder="1" applyAlignment="1">
      <alignment vertical="center" wrapText="1"/>
    </xf>
    <xf numFmtId="0" fontId="12" fillId="0" borderId="9" xfId="9" applyFont="1" applyBorder="1" applyAlignment="1">
      <alignment vertical="center" wrapText="1"/>
    </xf>
    <xf numFmtId="0" fontId="12" fillId="0" borderId="19" xfId="9" applyFont="1" applyBorder="1" applyAlignment="1">
      <alignment horizontal="left" vertical="center" wrapText="1"/>
    </xf>
    <xf numFmtId="0" fontId="12" fillId="0" borderId="9" xfId="9" applyFont="1" applyBorder="1" applyAlignment="1">
      <alignment horizontal="left" vertical="center" wrapText="1"/>
    </xf>
    <xf numFmtId="0" fontId="8" fillId="0" borderId="19" xfId="9" applyFont="1" applyBorder="1" applyAlignment="1">
      <alignment vertical="center" wrapText="1"/>
    </xf>
    <xf numFmtId="0" fontId="8" fillId="0" borderId="4" xfId="9" applyFont="1" applyBorder="1" applyAlignment="1">
      <alignment vertical="center" wrapText="1"/>
    </xf>
    <xf numFmtId="10" fontId="9" fillId="4" borderId="2" xfId="11" applyNumberFormat="1" applyFont="1" applyFill="1" applyBorder="1" applyAlignment="1" applyProtection="1">
      <alignment horizontal="center" vertical="center"/>
      <protection locked="0"/>
    </xf>
    <xf numFmtId="10" fontId="9" fillId="4" borderId="20" xfId="11" applyNumberFormat="1" applyFont="1" applyFill="1" applyBorder="1" applyAlignment="1" applyProtection="1">
      <alignment horizontal="center" vertical="center"/>
      <protection locked="0"/>
    </xf>
    <xf numFmtId="0" fontId="10" fillId="3" borderId="37" xfId="9" applyFont="1" applyFill="1" applyBorder="1" applyAlignment="1">
      <alignment horizontal="center" vertical="center" wrapText="1"/>
    </xf>
    <xf numFmtId="0" fontId="10" fillId="3" borderId="13" xfId="9" applyFont="1" applyFill="1" applyBorder="1" applyAlignment="1">
      <alignment horizontal="center" vertical="center" wrapText="1"/>
    </xf>
    <xf numFmtId="0" fontId="10" fillId="3" borderId="35" xfId="9" applyFont="1" applyFill="1" applyBorder="1" applyAlignment="1">
      <alignment horizontal="center" vertical="center" wrapText="1"/>
    </xf>
    <xf numFmtId="0" fontId="10" fillId="3" borderId="8" xfId="9" applyFont="1" applyFill="1" applyBorder="1" applyAlignment="1">
      <alignment horizontal="center" vertical="center" wrapText="1"/>
    </xf>
    <xf numFmtId="0" fontId="10" fillId="3" borderId="2" xfId="9" applyFont="1" applyFill="1" applyBorder="1" applyAlignment="1">
      <alignment horizontal="center" vertical="center" wrapText="1"/>
    </xf>
    <xf numFmtId="0" fontId="10" fillId="3" borderId="3" xfId="9" applyFont="1" applyFill="1" applyBorder="1" applyAlignment="1">
      <alignment horizontal="center" vertical="center"/>
    </xf>
    <xf numFmtId="0" fontId="10" fillId="3" borderId="4" xfId="9" applyFont="1" applyFill="1" applyBorder="1" applyAlignment="1">
      <alignment horizontal="center" vertical="center"/>
    </xf>
    <xf numFmtId="0" fontId="10" fillId="3" borderId="9" xfId="9" applyFont="1" applyFill="1" applyBorder="1" applyAlignment="1">
      <alignment horizontal="center" vertical="center"/>
    </xf>
    <xf numFmtId="4" fontId="10" fillId="3" borderId="20" xfId="3" applyNumberFormat="1" applyFont="1" applyFill="1" applyBorder="1" applyAlignment="1" applyProtection="1">
      <alignment horizontal="center" vertical="center" wrapText="1"/>
    </xf>
    <xf numFmtId="0" fontId="17" fillId="0" borderId="7" xfId="9" applyFont="1" applyBorder="1" applyAlignment="1">
      <alignment horizontal="center" vertical="center" wrapText="1"/>
    </xf>
    <xf numFmtId="0" fontId="17" fillId="0" borderId="10" xfId="9" applyFont="1" applyBorder="1" applyAlignment="1">
      <alignment horizontal="center" vertical="center" wrapText="1"/>
    </xf>
    <xf numFmtId="0" fontId="17" fillId="0" borderId="11" xfId="9" applyFont="1" applyBorder="1" applyAlignment="1">
      <alignment horizontal="center" vertical="center" wrapText="1"/>
    </xf>
    <xf numFmtId="0" fontId="8" fillId="4" borderId="35" xfId="10" applyFont="1" applyFill="1" applyBorder="1" applyAlignment="1" applyProtection="1">
      <alignment horizontal="left" vertical="center"/>
      <protection locked="0"/>
    </xf>
    <xf numFmtId="0" fontId="8" fillId="4" borderId="6" xfId="10" applyFont="1" applyFill="1" applyBorder="1" applyAlignment="1" applyProtection="1">
      <alignment horizontal="left" vertical="center"/>
      <protection locked="0"/>
    </xf>
    <xf numFmtId="0" fontId="8" fillId="4" borderId="36" xfId="10" applyFont="1" applyFill="1" applyBorder="1" applyAlignment="1" applyProtection="1">
      <alignment horizontal="left" vertical="center"/>
      <protection locked="0"/>
    </xf>
    <xf numFmtId="0" fontId="9" fillId="0" borderId="15" xfId="10" applyFont="1" applyBorder="1" applyAlignment="1" applyProtection="1">
      <alignment horizontal="left" vertical="center"/>
    </xf>
    <xf numFmtId="0" fontId="9" fillId="0" borderId="28" xfId="10" applyFont="1" applyBorder="1" applyAlignment="1" applyProtection="1">
      <alignment horizontal="left" vertical="center"/>
    </xf>
    <xf numFmtId="0" fontId="9" fillId="4" borderId="5" xfId="10" applyFont="1" applyFill="1" applyBorder="1" applyAlignment="1" applyProtection="1">
      <alignment horizontal="center" vertical="center"/>
      <protection locked="0"/>
    </xf>
    <xf numFmtId="0" fontId="9" fillId="4" borderId="36" xfId="10" applyFont="1" applyFill="1" applyBorder="1" applyAlignment="1" applyProtection="1">
      <alignment horizontal="center" vertical="center"/>
      <protection locked="0"/>
    </xf>
    <xf numFmtId="0" fontId="8" fillId="0" borderId="12" xfId="10" applyFont="1" applyFill="1" applyBorder="1" applyAlignment="1" applyProtection="1">
      <alignment horizontal="center" vertical="center"/>
      <protection locked="0"/>
    </xf>
    <xf numFmtId="0" fontId="29" fillId="0" borderId="48" xfId="0" applyFont="1" applyBorder="1" applyAlignment="1">
      <alignment horizontal="center" vertical="center" wrapText="1"/>
    </xf>
    <xf numFmtId="0" fontId="29" fillId="0" borderId="49" xfId="0" applyFont="1" applyBorder="1" applyAlignment="1">
      <alignment horizontal="center" vertical="center" wrapText="1"/>
    </xf>
    <xf numFmtId="0" fontId="29" fillId="0" borderId="24" xfId="0" applyFont="1" applyBorder="1" applyAlignment="1">
      <alignment horizontal="center" vertical="center" wrapText="1"/>
    </xf>
    <xf numFmtId="0" fontId="14" fillId="0" borderId="57"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0" xfId="0" applyFont="1" applyBorder="1" applyAlignment="1">
      <alignment horizontal="center" vertical="center" wrapText="1"/>
    </xf>
    <xf numFmtId="0" fontId="24" fillId="0" borderId="38" xfId="0" applyFont="1" applyBorder="1" applyAlignment="1">
      <alignment horizontal="center" vertical="center" wrapText="1"/>
    </xf>
    <xf numFmtId="0" fontId="24" fillId="0" borderId="27" xfId="0" applyFont="1" applyBorder="1" applyAlignment="1">
      <alignment horizontal="center" vertical="center" wrapText="1"/>
    </xf>
    <xf numFmtId="0" fontId="24" fillId="0" borderId="29" xfId="0" applyFont="1" applyBorder="1" applyAlignment="1">
      <alignment horizontal="center" vertical="center" wrapText="1"/>
    </xf>
    <xf numFmtId="164" fontId="8" fillId="0" borderId="0" xfId="2" applyFont="1" applyBorder="1" applyAlignment="1">
      <alignment horizontal="center" vertical="center"/>
    </xf>
    <xf numFmtId="164" fontId="8" fillId="0" borderId="0" xfId="2" applyFont="1" applyFill="1" applyBorder="1" applyAlignment="1">
      <alignment horizontal="center" vertical="center" wrapText="1"/>
    </xf>
    <xf numFmtId="164" fontId="8" fillId="0" borderId="0" xfId="2" applyFont="1" applyFill="1" applyAlignment="1">
      <alignment horizontal="center" vertical="center" wrapText="1"/>
    </xf>
    <xf numFmtId="0" fontId="8" fillId="0" borderId="34" xfId="0" applyFont="1" applyFill="1" applyBorder="1" applyAlignment="1">
      <alignment horizontal="left"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wrapText="1"/>
    </xf>
    <xf numFmtId="0" fontId="8" fillId="0" borderId="27" xfId="0" applyFont="1" applyFill="1" applyBorder="1" applyAlignment="1">
      <alignment horizontal="center" vertical="center" wrapText="1"/>
    </xf>
    <xf numFmtId="164" fontId="8" fillId="0" borderId="27" xfId="2" applyFont="1" applyFill="1" applyBorder="1" applyAlignment="1">
      <alignment horizontal="center" vertical="center" wrapText="1"/>
    </xf>
    <xf numFmtId="164" fontId="8" fillId="0" borderId="29" xfId="2" applyFont="1" applyFill="1" applyBorder="1" applyAlignment="1">
      <alignment horizontal="center" vertical="center" wrapText="1"/>
    </xf>
    <xf numFmtId="0" fontId="8" fillId="0" borderId="0" xfId="0" applyFont="1" applyFill="1" applyAlignment="1">
      <alignment horizontal="center" vertical="center"/>
    </xf>
    <xf numFmtId="0" fontId="9" fillId="2" borderId="56" xfId="3" applyFont="1" applyFill="1" applyBorder="1" applyAlignment="1">
      <alignment horizontal="left" vertical="center" wrapText="1"/>
    </xf>
    <xf numFmtId="0" fontId="9" fillId="2" borderId="46" xfId="3" applyFont="1" applyFill="1" applyBorder="1" applyAlignment="1">
      <alignment horizontal="left" vertical="center" wrapText="1"/>
    </xf>
    <xf numFmtId="0" fontId="9" fillId="2" borderId="47" xfId="3" applyFont="1" applyFill="1" applyBorder="1" applyAlignment="1">
      <alignment horizontal="left" vertical="center" wrapText="1"/>
    </xf>
    <xf numFmtId="0" fontId="9" fillId="2" borderId="19" xfId="3" applyFont="1" applyFill="1" applyBorder="1" applyAlignment="1">
      <alignment horizontal="left" vertical="center"/>
    </xf>
    <xf numFmtId="0" fontId="9" fillId="2" borderId="4" xfId="3" applyFont="1" applyFill="1" applyBorder="1" applyAlignment="1">
      <alignment horizontal="left" vertical="center"/>
    </xf>
    <xf numFmtId="0" fontId="9" fillId="2" borderId="9" xfId="3" applyFont="1" applyFill="1" applyBorder="1" applyAlignment="1">
      <alignment horizontal="left" vertical="center"/>
    </xf>
    <xf numFmtId="0" fontId="9" fillId="2" borderId="21" xfId="3" applyFont="1" applyFill="1" applyBorder="1" applyAlignment="1">
      <alignment horizontal="left" vertical="center"/>
    </xf>
    <xf numFmtId="0" fontId="9" fillId="2" borderId="14" xfId="3" applyFont="1" applyFill="1" applyBorder="1" applyAlignment="1">
      <alignment horizontal="left" vertical="center"/>
    </xf>
    <xf numFmtId="0" fontId="9" fillId="2" borderId="55" xfId="3" applyFont="1" applyFill="1" applyBorder="1" applyAlignment="1">
      <alignment horizontal="left" vertical="center"/>
    </xf>
    <xf numFmtId="0" fontId="8" fillId="0" borderId="34" xfId="8" applyNumberFormat="1" applyFont="1" applyFill="1" applyBorder="1" applyAlignment="1">
      <alignment horizontal="center" vertical="center"/>
    </xf>
    <xf numFmtId="0" fontId="8" fillId="0" borderId="0" xfId="8" applyNumberFormat="1" applyFont="1" applyFill="1" applyBorder="1" applyAlignment="1">
      <alignment horizontal="center" vertical="center"/>
    </xf>
    <xf numFmtId="0" fontId="8" fillId="0" borderId="28" xfId="8" applyNumberFormat="1" applyFont="1" applyFill="1" applyBorder="1" applyAlignment="1">
      <alignment horizontal="center" vertical="center"/>
    </xf>
    <xf numFmtId="0" fontId="8" fillId="0" borderId="38" xfId="8" applyNumberFormat="1" applyFont="1" applyFill="1" applyBorder="1" applyAlignment="1">
      <alignment horizontal="center" vertical="center"/>
    </xf>
    <xf numFmtId="0" fontId="8" fillId="0" borderId="27" xfId="8" applyNumberFormat="1" applyFont="1" applyFill="1" applyBorder="1" applyAlignment="1">
      <alignment horizontal="center" vertical="center"/>
    </xf>
    <xf numFmtId="0" fontId="8" fillId="0" borderId="29" xfId="8" applyNumberFormat="1" applyFont="1" applyFill="1" applyBorder="1" applyAlignment="1">
      <alignment horizontal="center" vertical="center"/>
    </xf>
    <xf numFmtId="0" fontId="8" fillId="0" borderId="12" xfId="8" applyNumberFormat="1" applyFont="1" applyFill="1" applyBorder="1" applyAlignment="1">
      <alignment horizontal="center" vertical="center"/>
    </xf>
    <xf numFmtId="0" fontId="9" fillId="0" borderId="40" xfId="0" applyFont="1" applyBorder="1" applyAlignment="1">
      <alignment horizontal="center" vertical="center"/>
    </xf>
    <xf numFmtId="0" fontId="8" fillId="0" borderId="2" xfId="0" applyFont="1" applyBorder="1" applyAlignment="1">
      <alignment horizontal="center" vertical="center"/>
    </xf>
    <xf numFmtId="0" fontId="8" fillId="0" borderId="42" xfId="0" applyFont="1" applyBorder="1" applyAlignment="1">
      <alignment horizontal="center" vertical="center"/>
    </xf>
    <xf numFmtId="0" fontId="14" fillId="0" borderId="48" xfId="0" applyFont="1" applyBorder="1" applyAlignment="1">
      <alignment horizontal="center" vertical="center" wrapText="1"/>
    </xf>
    <xf numFmtId="0" fontId="14" fillId="0" borderId="49" xfId="0" applyFont="1" applyBorder="1" applyAlignment="1">
      <alignment horizontal="center" vertical="center" wrapText="1"/>
    </xf>
    <xf numFmtId="0" fontId="14" fillId="0" borderId="24" xfId="0" applyFont="1" applyBorder="1" applyAlignment="1">
      <alignment horizontal="center" vertical="center" wrapText="1"/>
    </xf>
    <xf numFmtId="0" fontId="9" fillId="2" borderId="39" xfId="3" applyFont="1" applyFill="1" applyBorder="1" applyAlignment="1">
      <alignment horizontal="left" vertical="center" wrapText="1"/>
    </xf>
    <xf numFmtId="0" fontId="9" fillId="2" borderId="40" xfId="3" applyFont="1" applyFill="1" applyBorder="1" applyAlignment="1">
      <alignment horizontal="left" vertical="center"/>
    </xf>
    <xf numFmtId="0" fontId="9" fillId="2" borderId="22" xfId="3" applyFont="1" applyFill="1" applyBorder="1" applyAlignment="1">
      <alignment horizontal="left" vertical="center"/>
    </xf>
    <xf numFmtId="0" fontId="9" fillId="2" borderId="2" xfId="3" applyFont="1" applyFill="1" applyBorder="1" applyAlignment="1">
      <alignment horizontal="left" vertical="center"/>
    </xf>
    <xf numFmtId="0" fontId="9" fillId="2" borderId="30" xfId="3" applyFont="1" applyFill="1" applyBorder="1" applyAlignment="1">
      <alignment horizontal="left" vertical="center"/>
    </xf>
    <xf numFmtId="0" fontId="9" fillId="2" borderId="42" xfId="3" applyFont="1" applyFill="1" applyBorder="1" applyAlignment="1">
      <alignment horizontal="left" vertical="center"/>
    </xf>
    <xf numFmtId="0" fontId="14" fillId="0" borderId="58" xfId="0" applyFont="1" applyBorder="1" applyAlignment="1">
      <alignment horizontal="center" vertical="center" wrapText="1"/>
    </xf>
    <xf numFmtId="0" fontId="9" fillId="0" borderId="45" xfId="0" applyFont="1" applyBorder="1" applyAlignment="1">
      <alignment horizontal="center" vertical="center"/>
    </xf>
    <xf numFmtId="0" fontId="9" fillId="0" borderId="47" xfId="0" applyFont="1" applyBorder="1" applyAlignment="1">
      <alignment horizontal="center" vertical="center"/>
    </xf>
    <xf numFmtId="49" fontId="8" fillId="0" borderId="3" xfId="0" applyNumberFormat="1" applyFont="1" applyFill="1" applyBorder="1" applyAlignment="1">
      <alignment horizontal="center" vertical="center"/>
    </xf>
    <xf numFmtId="49" fontId="8" fillId="0" borderId="9" xfId="0" applyNumberFormat="1" applyFont="1" applyFill="1" applyBorder="1" applyAlignment="1">
      <alignment horizontal="center" vertical="center"/>
    </xf>
    <xf numFmtId="49" fontId="8" fillId="0" borderId="50" xfId="0" applyNumberFormat="1" applyFont="1" applyFill="1" applyBorder="1" applyAlignment="1">
      <alignment horizontal="center" vertical="center"/>
    </xf>
    <xf numFmtId="49" fontId="8" fillId="0" borderId="55" xfId="0" applyNumberFormat="1" applyFont="1" applyFill="1" applyBorder="1" applyAlignment="1">
      <alignment horizontal="center" vertical="center"/>
    </xf>
    <xf numFmtId="0" fontId="8" fillId="0" borderId="12"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9" fillId="8" borderId="53" xfId="0" applyFont="1" applyFill="1" applyBorder="1" applyAlignment="1">
      <alignment horizontal="center" vertical="center" wrapText="1"/>
    </xf>
    <xf numFmtId="0" fontId="9" fillId="8" borderId="63" xfId="0" applyFont="1" applyFill="1" applyBorder="1" applyAlignment="1">
      <alignment horizontal="center" vertical="center" wrapText="1"/>
    </xf>
    <xf numFmtId="1" fontId="9" fillId="8" borderId="40" xfId="0" quotePrefix="1" applyNumberFormat="1" applyFont="1" applyFill="1" applyBorder="1" applyAlignment="1">
      <alignment horizontal="center" vertical="center"/>
    </xf>
    <xf numFmtId="1" fontId="9" fillId="8" borderId="2" xfId="0" quotePrefix="1" applyNumberFormat="1" applyFont="1" applyFill="1" applyBorder="1" applyAlignment="1">
      <alignment horizontal="center" vertical="center"/>
    </xf>
    <xf numFmtId="0" fontId="9" fillId="8" borderId="40" xfId="0" applyFont="1" applyFill="1" applyBorder="1" applyAlignment="1">
      <alignment horizontal="left" vertical="center" wrapText="1"/>
    </xf>
    <xf numFmtId="0" fontId="9" fillId="8" borderId="2" xfId="0" applyFont="1" applyFill="1" applyBorder="1" applyAlignment="1">
      <alignment horizontal="left" vertical="center" wrapText="1"/>
    </xf>
    <xf numFmtId="2" fontId="14" fillId="8" borderId="45" xfId="0" applyNumberFormat="1" applyFont="1" applyFill="1" applyBorder="1" applyAlignment="1">
      <alignment horizontal="center" vertical="center"/>
    </xf>
    <xf numFmtId="2" fontId="14" fillId="8" borderId="52" xfId="0" applyNumberFormat="1" applyFont="1" applyFill="1" applyBorder="1" applyAlignment="1">
      <alignment horizontal="center" vertical="center"/>
    </xf>
    <xf numFmtId="0" fontId="9" fillId="3" borderId="21" xfId="0" applyFont="1" applyFill="1" applyBorder="1" applyAlignment="1">
      <alignment horizontal="right" vertical="center"/>
    </xf>
    <xf numFmtId="0" fontId="9" fillId="3" borderId="14" xfId="0" applyFont="1" applyFill="1" applyBorder="1" applyAlignment="1">
      <alignment horizontal="right" vertical="center"/>
    </xf>
    <xf numFmtId="0" fontId="9" fillId="3" borderId="55" xfId="0" applyFont="1" applyFill="1" applyBorder="1" applyAlignment="1">
      <alignment horizontal="right" vertical="center"/>
    </xf>
    <xf numFmtId="0" fontId="9" fillId="8" borderId="83" xfId="0" applyFont="1" applyFill="1" applyBorder="1" applyAlignment="1">
      <alignment horizontal="left" vertical="center" wrapText="1"/>
    </xf>
    <xf numFmtId="0" fontId="9" fillId="8" borderId="60" xfId="0" applyFont="1" applyFill="1" applyBorder="1" applyAlignment="1">
      <alignment horizontal="left" vertical="center" wrapText="1"/>
    </xf>
    <xf numFmtId="0" fontId="0" fillId="0" borderId="32" xfId="0" applyBorder="1" applyAlignment="1">
      <alignment horizontal="center" vertical="center"/>
    </xf>
    <xf numFmtId="0" fontId="0" fillId="0" borderId="33" xfId="0" applyBorder="1" applyAlignment="1">
      <alignment horizontal="center" vertical="center"/>
    </xf>
    <xf numFmtId="0" fontId="35" fillId="0" borderId="32" xfId="0" applyFont="1" applyBorder="1" applyAlignment="1">
      <alignment horizontal="center" vertical="center"/>
    </xf>
    <xf numFmtId="0" fontId="35" fillId="0" borderId="26" xfId="0" applyFont="1" applyBorder="1" applyAlignment="1">
      <alignment horizontal="center" vertical="center"/>
    </xf>
    <xf numFmtId="0" fontId="35" fillId="0" borderId="33" xfId="0" applyFont="1" applyBorder="1" applyAlignment="1">
      <alignment horizontal="center" vertical="center"/>
    </xf>
    <xf numFmtId="0" fontId="34" fillId="3" borderId="39" xfId="0" applyFont="1" applyFill="1" applyBorder="1" applyAlignment="1">
      <alignment horizontal="center" vertical="center" wrapText="1"/>
    </xf>
    <xf numFmtId="0" fontId="34" fillId="3" borderId="79" xfId="0" applyFont="1" applyFill="1" applyBorder="1" applyAlignment="1">
      <alignment horizontal="center" vertical="center" wrapText="1"/>
    </xf>
    <xf numFmtId="0" fontId="34" fillId="3" borderId="45" xfId="0" quotePrefix="1" applyFont="1" applyFill="1" applyBorder="1" applyAlignment="1">
      <alignment horizontal="center" vertical="center" wrapText="1"/>
    </xf>
    <xf numFmtId="0" fontId="34" fillId="3" borderId="77" xfId="0" applyFont="1" applyFill="1" applyBorder="1" applyAlignment="1">
      <alignment horizontal="center" vertical="center" wrapText="1"/>
    </xf>
    <xf numFmtId="0" fontId="34" fillId="3" borderId="39" xfId="0" applyFont="1" applyFill="1" applyBorder="1" applyAlignment="1">
      <alignment horizontal="left" vertical="center" wrapText="1"/>
    </xf>
    <xf numFmtId="0" fontId="34" fillId="3" borderId="79" xfId="0" applyFont="1" applyFill="1" applyBorder="1" applyAlignment="1">
      <alignment horizontal="left" vertical="center" wrapText="1"/>
    </xf>
    <xf numFmtId="44" fontId="34" fillId="3" borderId="40" xfId="8" applyFont="1" applyFill="1" applyBorder="1" applyAlignment="1">
      <alignment horizontal="center" vertical="center" wrapText="1"/>
    </xf>
    <xf numFmtId="44" fontId="34" fillId="3" borderId="41" xfId="8" applyFont="1" applyFill="1" applyBorder="1" applyAlignment="1">
      <alignment horizontal="center" vertical="center" wrapText="1"/>
    </xf>
    <xf numFmtId="1" fontId="9" fillId="8" borderId="83" xfId="0" quotePrefix="1" applyNumberFormat="1" applyFont="1" applyFill="1" applyBorder="1" applyAlignment="1">
      <alignment horizontal="center" vertical="center"/>
    </xf>
    <xf numFmtId="1" fontId="9" fillId="8" borderId="60" xfId="0" quotePrefix="1" applyNumberFormat="1" applyFont="1" applyFill="1" applyBorder="1" applyAlignment="1">
      <alignment horizontal="center" vertical="center"/>
    </xf>
    <xf numFmtId="0" fontId="14" fillId="8" borderId="45" xfId="0" applyFont="1" applyFill="1" applyBorder="1" applyAlignment="1">
      <alignment horizontal="center" vertical="center"/>
    </xf>
    <xf numFmtId="0" fontId="14" fillId="8" borderId="52" xfId="0" applyFont="1" applyFill="1" applyBorder="1" applyAlignment="1">
      <alignment horizontal="center" vertical="center"/>
    </xf>
    <xf numFmtId="0" fontId="8" fillId="0" borderId="2" xfId="35" applyFont="1" applyBorder="1" applyAlignment="1" applyProtection="1">
      <alignment horizontal="left" vertical="center" wrapText="1"/>
      <protection locked="0"/>
    </xf>
    <xf numFmtId="0" fontId="8" fillId="0" borderId="0" xfId="35" applyFont="1" applyBorder="1" applyAlignment="1" applyProtection="1">
      <alignment horizontal="center" vertical="center" wrapText="1"/>
      <protection locked="0"/>
    </xf>
    <xf numFmtId="0" fontId="14" fillId="3" borderId="84" xfId="0" applyFont="1" applyFill="1" applyBorder="1" applyAlignment="1">
      <alignment horizontal="right" vertical="center" wrapText="1"/>
    </xf>
    <xf numFmtId="0" fontId="14" fillId="3" borderId="85" xfId="0" applyFont="1" applyFill="1" applyBorder="1" applyAlignment="1">
      <alignment horizontal="right" vertical="center" wrapText="1"/>
    </xf>
    <xf numFmtId="0" fontId="37" fillId="3" borderId="84" xfId="0" applyFont="1" applyFill="1" applyBorder="1" applyAlignment="1">
      <alignment horizontal="right" vertical="center" wrapText="1"/>
    </xf>
    <xf numFmtId="0" fontId="37" fillId="3" borderId="85" xfId="0" applyFont="1" applyFill="1" applyBorder="1" applyAlignment="1">
      <alignment horizontal="right" vertical="center" wrapText="1"/>
    </xf>
    <xf numFmtId="0" fontId="9" fillId="8" borderId="39" xfId="0" applyFont="1" applyFill="1" applyBorder="1" applyAlignment="1">
      <alignment horizontal="center" vertical="center" wrapText="1"/>
    </xf>
    <xf numFmtId="0" fontId="9" fillId="8" borderId="30" xfId="0" applyFont="1" applyFill="1" applyBorder="1" applyAlignment="1">
      <alignment horizontal="center" vertical="center" wrapText="1"/>
    </xf>
    <xf numFmtId="0" fontId="9" fillId="8" borderId="26" xfId="0" applyFont="1" applyFill="1" applyBorder="1" applyAlignment="1">
      <alignment horizontal="center" vertical="center" wrapText="1"/>
    </xf>
    <xf numFmtId="0" fontId="9" fillId="8" borderId="33" xfId="0" applyFont="1" applyFill="1" applyBorder="1" applyAlignment="1">
      <alignment horizontal="center" vertical="center" wrapText="1"/>
    </xf>
    <xf numFmtId="0" fontId="9" fillId="8" borderId="27" xfId="0" applyFont="1" applyFill="1" applyBorder="1" applyAlignment="1">
      <alignment horizontal="center" vertical="center" wrapText="1"/>
    </xf>
    <xf numFmtId="0" fontId="9" fillId="8" borderId="29" xfId="0" applyFont="1" applyFill="1" applyBorder="1" applyAlignment="1">
      <alignment horizontal="center" vertical="center" wrapText="1"/>
    </xf>
    <xf numFmtId="0" fontId="9" fillId="8" borderId="56" xfId="0" applyFont="1" applyFill="1" applyBorder="1" applyAlignment="1">
      <alignment horizontal="center" vertical="center" wrapText="1"/>
    </xf>
    <xf numFmtId="0" fontId="9" fillId="8" borderId="21" xfId="0" applyFont="1" applyFill="1" applyBorder="1" applyAlignment="1">
      <alignment horizontal="center" vertical="center" wrapText="1"/>
    </xf>
    <xf numFmtId="0" fontId="9" fillId="8" borderId="32" xfId="0" applyFont="1" applyFill="1" applyBorder="1" applyAlignment="1">
      <alignment horizontal="center" vertical="center" wrapText="1"/>
    </xf>
    <xf numFmtId="0" fontId="9" fillId="8" borderId="38" xfId="0" applyFont="1" applyFill="1" applyBorder="1" applyAlignment="1">
      <alignment horizontal="center" vertical="center" wrapText="1"/>
    </xf>
    <xf numFmtId="0" fontId="9" fillId="10" borderId="32" xfId="0" applyFont="1" applyFill="1" applyBorder="1" applyAlignment="1">
      <alignment horizontal="center" vertical="center"/>
    </xf>
    <xf numFmtId="0" fontId="0" fillId="10" borderId="26" xfId="0" applyFill="1" applyBorder="1" applyAlignment="1">
      <alignment horizontal="center" vertical="center"/>
    </xf>
    <xf numFmtId="0" fontId="0" fillId="10" borderId="33" xfId="0" applyFill="1" applyBorder="1" applyAlignment="1">
      <alignment horizontal="center" vertical="center"/>
    </xf>
    <xf numFmtId="0" fontId="0" fillId="10" borderId="38" xfId="0" applyFill="1" applyBorder="1" applyAlignment="1">
      <alignment horizontal="center" vertical="center"/>
    </xf>
    <xf numFmtId="0" fontId="0" fillId="10" borderId="27" xfId="0" applyFill="1" applyBorder="1" applyAlignment="1">
      <alignment horizontal="center" vertical="center"/>
    </xf>
    <xf numFmtId="0" fontId="0" fillId="10" borderId="29" xfId="0" applyFill="1" applyBorder="1" applyAlignment="1">
      <alignment horizontal="center" vertical="center"/>
    </xf>
    <xf numFmtId="9" fontId="8" fillId="0" borderId="3" xfId="1" applyFont="1" applyFill="1" applyBorder="1" applyAlignment="1" applyProtection="1">
      <alignment horizontal="center" vertical="center" shrinkToFit="1"/>
      <protection hidden="1"/>
    </xf>
    <xf numFmtId="9" fontId="8" fillId="0" borderId="9" xfId="1" applyFont="1" applyFill="1" applyBorder="1" applyAlignment="1" applyProtection="1">
      <alignment horizontal="center" vertical="center" shrinkToFit="1"/>
      <protection hidden="1"/>
    </xf>
    <xf numFmtId="0" fontId="9" fillId="0" borderId="19" xfId="8" applyNumberFormat="1" applyFont="1" applyFill="1" applyBorder="1" applyAlignment="1">
      <alignment horizontal="center" vertical="center" wrapText="1"/>
    </xf>
    <xf numFmtId="0" fontId="9" fillId="0" borderId="9" xfId="8" applyNumberFormat="1" applyFont="1" applyFill="1" applyBorder="1" applyAlignment="1">
      <alignment horizontal="center" vertical="center" wrapText="1"/>
    </xf>
    <xf numFmtId="0" fontId="8" fillId="0" borderId="3" xfId="3" applyFont="1" applyBorder="1" applyAlignment="1">
      <alignment horizontal="center" vertical="center"/>
    </xf>
    <xf numFmtId="0" fontId="8" fillId="0" borderId="4" xfId="3" applyFont="1" applyBorder="1" applyAlignment="1">
      <alignment horizontal="center" vertical="center"/>
    </xf>
    <xf numFmtId="0" fontId="8" fillId="0" borderId="9" xfId="3" applyFont="1" applyBorder="1" applyAlignment="1">
      <alignment horizontal="center" vertical="center"/>
    </xf>
    <xf numFmtId="0" fontId="8" fillId="0" borderId="3" xfId="3" applyFont="1" applyBorder="1" applyAlignment="1">
      <alignment horizontal="center" vertical="center" wrapText="1"/>
    </xf>
    <xf numFmtId="0" fontId="8" fillId="0" borderId="4" xfId="3" applyFont="1" applyBorder="1" applyAlignment="1">
      <alignment horizontal="center" vertical="center" wrapText="1"/>
    </xf>
    <xf numFmtId="0" fontId="8" fillId="0" borderId="9" xfId="3" applyFont="1" applyBorder="1" applyAlignment="1">
      <alignment horizontal="center" vertical="center" wrapText="1"/>
    </xf>
    <xf numFmtId="9" fontId="9" fillId="0" borderId="3" xfId="1" applyFont="1" applyFill="1" applyBorder="1" applyAlignment="1" applyProtection="1">
      <alignment horizontal="center" vertical="center" shrinkToFit="1"/>
      <protection hidden="1"/>
    </xf>
    <xf numFmtId="9" fontId="9" fillId="0" borderId="9" xfId="1" applyFont="1" applyFill="1" applyBorder="1" applyAlignment="1" applyProtection="1">
      <alignment horizontal="center" vertical="center" shrinkToFit="1"/>
      <protection hidden="1"/>
    </xf>
    <xf numFmtId="0" fontId="9" fillId="0" borderId="3" xfId="22" applyNumberFormat="1" applyFont="1" applyFill="1" applyBorder="1" applyAlignment="1" applyProtection="1">
      <alignment horizontal="center" vertical="center" shrinkToFit="1"/>
      <protection hidden="1"/>
    </xf>
    <xf numFmtId="0" fontId="9" fillId="0" borderId="9" xfId="22" applyNumberFormat="1" applyFont="1" applyFill="1" applyBorder="1" applyAlignment="1" applyProtection="1">
      <alignment horizontal="center" vertical="center" shrinkToFit="1"/>
      <protection hidden="1"/>
    </xf>
    <xf numFmtId="9" fontId="9" fillId="0" borderId="3" xfId="1" applyFont="1" applyFill="1" applyBorder="1" applyAlignment="1" applyProtection="1">
      <alignment horizontal="center" vertical="center" shrinkToFit="1"/>
    </xf>
    <xf numFmtId="9" fontId="9" fillId="0" borderId="9" xfId="1" applyFont="1" applyFill="1" applyBorder="1" applyAlignment="1" applyProtection="1">
      <alignment horizontal="center" vertical="center" shrinkToFit="1"/>
    </xf>
    <xf numFmtId="174" fontId="8" fillId="0" borderId="3" xfId="1" applyNumberFormat="1" applyFont="1" applyFill="1" applyBorder="1" applyAlignment="1" applyProtection="1">
      <alignment horizontal="center" vertical="center" shrinkToFit="1"/>
      <protection hidden="1"/>
    </xf>
    <xf numFmtId="174" fontId="8" fillId="0" borderId="9" xfId="1" applyNumberFormat="1" applyFont="1" applyFill="1" applyBorder="1" applyAlignment="1" applyProtection="1">
      <alignment horizontal="center" vertical="center" shrinkToFit="1"/>
      <protection hidden="1"/>
    </xf>
    <xf numFmtId="0" fontId="9" fillId="0" borderId="23" xfId="22" applyNumberFormat="1" applyFont="1" applyFill="1" applyBorder="1" applyAlignment="1" applyProtection="1">
      <alignment horizontal="center" vertical="center" shrinkToFit="1"/>
      <protection hidden="1"/>
    </xf>
    <xf numFmtId="172" fontId="9" fillId="7" borderId="3" xfId="22" applyNumberFormat="1" applyFont="1" applyFill="1" applyBorder="1" applyAlignment="1" applyProtection="1">
      <alignment horizontal="center" vertical="center" shrinkToFit="1"/>
      <protection locked="0"/>
    </xf>
    <xf numFmtId="172" fontId="9" fillId="7" borderId="4" xfId="22" applyNumberFormat="1" applyFont="1" applyFill="1" applyBorder="1" applyAlignment="1" applyProtection="1">
      <alignment horizontal="center" vertical="center" shrinkToFit="1"/>
      <protection locked="0"/>
    </xf>
    <xf numFmtId="172" fontId="9" fillId="7" borderId="9" xfId="22" applyNumberFormat="1" applyFont="1" applyFill="1" applyBorder="1" applyAlignment="1" applyProtection="1">
      <alignment horizontal="center" vertical="center" shrinkToFit="1"/>
      <protection locked="0"/>
    </xf>
    <xf numFmtId="168" fontId="9" fillId="0" borderId="45" xfId="22" applyNumberFormat="1" applyFont="1" applyFill="1" applyBorder="1" applyAlignment="1" applyProtection="1">
      <alignment horizontal="center" vertical="center"/>
    </xf>
    <xf numFmtId="168" fontId="9" fillId="0" borderId="46" xfId="22" applyNumberFormat="1" applyFont="1" applyFill="1" applyBorder="1" applyAlignment="1" applyProtection="1">
      <alignment horizontal="center" vertical="center"/>
    </xf>
    <xf numFmtId="168" fontId="9" fillId="0" borderId="47" xfId="22" applyNumberFormat="1" applyFont="1" applyFill="1" applyBorder="1" applyAlignment="1" applyProtection="1">
      <alignment horizontal="center" vertical="center"/>
    </xf>
    <xf numFmtId="170" fontId="8" fillId="0" borderId="3" xfId="22" applyNumberFormat="1" applyFont="1" applyFill="1" applyBorder="1" applyAlignment="1" applyProtection="1">
      <alignment horizontal="center" vertical="center" wrapText="1"/>
    </xf>
    <xf numFmtId="170" fontId="8" fillId="0" borderId="4" xfId="22" applyNumberFormat="1" applyFont="1" applyFill="1" applyBorder="1" applyAlignment="1" applyProtection="1">
      <alignment horizontal="center" vertical="center" wrapText="1"/>
    </xf>
    <xf numFmtId="170" fontId="8" fillId="0" borderId="9" xfId="22" applyNumberFormat="1" applyFont="1" applyFill="1" applyBorder="1" applyAlignment="1" applyProtection="1">
      <alignment horizontal="center" vertical="center" wrapText="1"/>
    </xf>
    <xf numFmtId="2" fontId="9" fillId="0" borderId="32" xfId="22" applyNumberFormat="1" applyFont="1" applyFill="1" applyBorder="1" applyAlignment="1" applyProtection="1">
      <alignment horizontal="center" vertical="center"/>
    </xf>
    <xf numFmtId="2" fontId="9" fillId="0" borderId="44" xfId="22" applyNumberFormat="1" applyFont="1" applyFill="1" applyBorder="1" applyAlignment="1" applyProtection="1">
      <alignment horizontal="center" vertical="center"/>
    </xf>
    <xf numFmtId="2" fontId="9" fillId="0" borderId="34" xfId="22" applyNumberFormat="1" applyFont="1" applyFill="1" applyBorder="1" applyAlignment="1" applyProtection="1">
      <alignment horizontal="center" vertical="center"/>
    </xf>
    <xf numFmtId="2" fontId="9" fillId="0" borderId="16" xfId="22" applyNumberFormat="1" applyFont="1" applyFill="1" applyBorder="1" applyAlignment="1" applyProtection="1">
      <alignment horizontal="center" vertical="center"/>
    </xf>
    <xf numFmtId="2" fontId="9" fillId="0" borderId="35" xfId="22" applyNumberFormat="1" applyFont="1" applyFill="1" applyBorder="1" applyAlignment="1" applyProtection="1">
      <alignment horizontal="center" vertical="center"/>
    </xf>
    <xf numFmtId="2" fontId="9" fillId="0" borderId="8" xfId="22" applyNumberFormat="1" applyFont="1" applyFill="1" applyBorder="1" applyAlignment="1" applyProtection="1">
      <alignment horizontal="center" vertical="center"/>
    </xf>
    <xf numFmtId="0" fontId="9" fillId="0" borderId="43" xfId="22" applyNumberFormat="1" applyFont="1" applyFill="1" applyBorder="1" applyAlignment="1" applyProtection="1">
      <alignment horizontal="center" vertical="center" wrapText="1"/>
    </xf>
    <xf numFmtId="0" fontId="9" fillId="0" borderId="26" xfId="22" applyNumberFormat="1" applyFont="1" applyFill="1" applyBorder="1" applyAlignment="1" applyProtection="1">
      <alignment horizontal="center" vertical="center" wrapText="1"/>
    </xf>
    <xf numFmtId="0" fontId="9" fillId="0" borderId="44" xfId="22" applyNumberFormat="1" applyFont="1" applyFill="1" applyBorder="1" applyAlignment="1" applyProtection="1">
      <alignment horizontal="center" vertical="center" wrapText="1"/>
    </xf>
    <xf numFmtId="0" fontId="9" fillId="0" borderId="15" xfId="22" applyNumberFormat="1" applyFont="1" applyFill="1" applyBorder="1" applyAlignment="1" applyProtection="1">
      <alignment horizontal="center" vertical="center" wrapText="1"/>
    </xf>
    <xf numFmtId="0" fontId="9" fillId="0" borderId="0" xfId="22" applyNumberFormat="1" applyFont="1" applyFill="1" applyBorder="1" applyAlignment="1" applyProtection="1">
      <alignment horizontal="center" vertical="center" wrapText="1"/>
    </xf>
    <xf numFmtId="0" fontId="9" fillId="0" borderId="16" xfId="22" applyNumberFormat="1" applyFont="1" applyFill="1" applyBorder="1" applyAlignment="1" applyProtection="1">
      <alignment horizontal="center" vertical="center" wrapText="1"/>
    </xf>
    <xf numFmtId="0" fontId="9" fillId="0" borderId="5" xfId="22" applyNumberFormat="1" applyFont="1" applyFill="1" applyBorder="1" applyAlignment="1" applyProtection="1">
      <alignment horizontal="center" vertical="center" wrapText="1"/>
    </xf>
    <xf numFmtId="0" fontId="9" fillId="0" borderId="6" xfId="22" applyNumberFormat="1" applyFont="1" applyFill="1" applyBorder="1" applyAlignment="1" applyProtection="1">
      <alignment horizontal="center" vertical="center" wrapText="1"/>
    </xf>
    <xf numFmtId="0" fontId="9" fillId="0" borderId="8" xfId="22" applyNumberFormat="1" applyFont="1" applyFill="1" applyBorder="1" applyAlignment="1" applyProtection="1">
      <alignment horizontal="center" vertical="center" wrapText="1"/>
    </xf>
    <xf numFmtId="0" fontId="8" fillId="0" borderId="43" xfId="22" applyNumberFormat="1" applyFont="1" applyFill="1" applyBorder="1" applyAlignment="1" applyProtection="1">
      <alignment horizontal="center" vertical="center" wrapText="1"/>
    </xf>
    <xf numFmtId="0" fontId="8" fillId="0" borderId="26" xfId="22" applyNumberFormat="1" applyFont="1" applyFill="1" applyBorder="1" applyAlignment="1" applyProtection="1">
      <alignment horizontal="center" vertical="center" wrapText="1"/>
    </xf>
    <xf numFmtId="0" fontId="8" fillId="0" borderId="44" xfId="22" applyNumberFormat="1" applyFont="1" applyFill="1" applyBorder="1" applyAlignment="1" applyProtection="1">
      <alignment horizontal="center" vertical="center" wrapText="1"/>
    </xf>
    <xf numFmtId="0" fontId="8" fillId="0" borderId="5" xfId="22" applyNumberFormat="1" applyFont="1" applyFill="1" applyBorder="1" applyAlignment="1" applyProtection="1">
      <alignment horizontal="center" vertical="center" wrapText="1"/>
    </xf>
    <xf numFmtId="0" fontId="8" fillId="0" borderId="6" xfId="22" applyNumberFormat="1" applyFont="1" applyFill="1" applyBorder="1" applyAlignment="1" applyProtection="1">
      <alignment horizontal="center" vertical="center" wrapText="1"/>
    </xf>
    <xf numFmtId="0" fontId="8" fillId="0" borderId="8" xfId="22" applyNumberFormat="1" applyFont="1" applyFill="1" applyBorder="1" applyAlignment="1" applyProtection="1">
      <alignment horizontal="center" vertical="center" wrapText="1"/>
    </xf>
    <xf numFmtId="170" fontId="9" fillId="0" borderId="3" xfId="22" applyNumberFormat="1" applyFont="1" applyFill="1" applyBorder="1" applyAlignment="1" applyProtection="1">
      <alignment horizontal="center" vertical="center" shrinkToFit="1"/>
      <protection hidden="1"/>
    </xf>
    <xf numFmtId="170" fontId="9" fillId="0" borderId="9" xfId="22" applyNumberFormat="1" applyFont="1" applyFill="1" applyBorder="1" applyAlignment="1" applyProtection="1">
      <alignment horizontal="center" vertical="center" shrinkToFit="1"/>
      <protection hidden="1"/>
    </xf>
    <xf numFmtId="10" fontId="9" fillId="0" borderId="46" xfId="1" applyNumberFormat="1" applyFont="1" applyBorder="1" applyAlignment="1">
      <alignment horizontal="center" vertical="center"/>
    </xf>
    <xf numFmtId="10" fontId="9" fillId="0" borderId="47" xfId="1" applyNumberFormat="1" applyFont="1" applyBorder="1" applyAlignment="1">
      <alignment horizontal="center" vertical="center"/>
    </xf>
    <xf numFmtId="10" fontId="9" fillId="0" borderId="4" xfId="1" applyNumberFormat="1" applyFont="1" applyBorder="1" applyAlignment="1">
      <alignment horizontal="center" vertical="center"/>
    </xf>
    <xf numFmtId="10" fontId="9" fillId="0" borderId="9" xfId="1" applyNumberFormat="1" applyFont="1" applyBorder="1" applyAlignment="1">
      <alignment horizontal="center" vertical="center"/>
    </xf>
    <xf numFmtId="10" fontId="9" fillId="0" borderId="14" xfId="1" applyNumberFormat="1" applyFont="1" applyBorder="1" applyAlignment="1">
      <alignment horizontal="center" vertical="center"/>
    </xf>
    <xf numFmtId="10" fontId="9" fillId="0" borderId="55" xfId="1" applyNumberFormat="1" applyFont="1" applyBorder="1" applyAlignment="1">
      <alignment horizontal="center" vertical="center"/>
    </xf>
    <xf numFmtId="0" fontId="9" fillId="0" borderId="46" xfId="0" applyFont="1" applyBorder="1" applyAlignment="1">
      <alignment horizontal="center" vertical="center"/>
    </xf>
    <xf numFmtId="49" fontId="8" fillId="0" borderId="3" xfId="0" applyNumberFormat="1" applyFont="1" applyBorder="1" applyAlignment="1">
      <alignment horizontal="center" vertical="center"/>
    </xf>
    <xf numFmtId="49" fontId="8" fillId="0" borderId="4" xfId="0" applyNumberFormat="1" applyFont="1" applyBorder="1" applyAlignment="1">
      <alignment horizontal="center" vertical="center"/>
    </xf>
    <xf numFmtId="49" fontId="8" fillId="0" borderId="9" xfId="0" applyNumberFormat="1" applyFont="1" applyBorder="1" applyAlignment="1">
      <alignment horizontal="center" vertical="center"/>
    </xf>
    <xf numFmtId="49" fontId="8" fillId="0" borderId="50" xfId="0" applyNumberFormat="1" applyFont="1" applyBorder="1" applyAlignment="1">
      <alignment horizontal="center" vertical="center"/>
    </xf>
    <xf numFmtId="49" fontId="8" fillId="0" borderId="14" xfId="0" applyNumberFormat="1" applyFont="1" applyBorder="1" applyAlignment="1">
      <alignment horizontal="center" vertical="center"/>
    </xf>
    <xf numFmtId="49" fontId="8" fillId="0" borderId="55" xfId="0" applyNumberFormat="1"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9" xfId="0" applyFont="1" applyBorder="1" applyAlignment="1">
      <alignment horizontal="center" vertical="center"/>
    </xf>
    <xf numFmtId="0" fontId="8" fillId="0" borderId="50" xfId="0" applyFont="1" applyBorder="1" applyAlignment="1">
      <alignment horizontal="center" vertical="center"/>
    </xf>
    <xf numFmtId="0" fontId="8" fillId="0" borderId="14" xfId="0" applyFont="1" applyBorder="1" applyAlignment="1">
      <alignment horizontal="center" vertical="center"/>
    </xf>
    <xf numFmtId="0" fontId="8" fillId="0" borderId="55" xfId="0" applyFont="1" applyBorder="1" applyAlignment="1">
      <alignment horizontal="center" vertical="center"/>
    </xf>
    <xf numFmtId="0" fontId="30" fillId="0" borderId="7"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11" xfId="0" applyFont="1" applyBorder="1" applyAlignment="1">
      <alignment horizontal="center" vertical="center" wrapText="1"/>
    </xf>
    <xf numFmtId="10" fontId="9" fillId="0" borderId="45" xfId="1" applyNumberFormat="1" applyFont="1" applyBorder="1" applyAlignment="1">
      <alignment horizontal="center" vertical="center"/>
    </xf>
    <xf numFmtId="10" fontId="9" fillId="0" borderId="52" xfId="1" applyNumberFormat="1" applyFont="1" applyBorder="1" applyAlignment="1">
      <alignment horizontal="center" vertical="center"/>
    </xf>
    <xf numFmtId="10" fontId="9" fillId="0" borderId="3" xfId="1" applyNumberFormat="1" applyFont="1" applyBorder="1" applyAlignment="1">
      <alignment horizontal="center" vertical="center"/>
    </xf>
    <xf numFmtId="10" fontId="9" fillId="0" borderId="23" xfId="1" applyNumberFormat="1" applyFont="1" applyBorder="1" applyAlignment="1">
      <alignment horizontal="center" vertical="center"/>
    </xf>
    <xf numFmtId="10" fontId="9" fillId="0" borderId="50" xfId="1" applyNumberFormat="1" applyFont="1" applyBorder="1" applyAlignment="1">
      <alignment horizontal="center" vertical="center"/>
    </xf>
    <xf numFmtId="10" fontId="9" fillId="0" borderId="87" xfId="1" applyNumberFormat="1" applyFont="1" applyBorder="1" applyAlignment="1">
      <alignment horizontal="center" vertical="center"/>
    </xf>
    <xf numFmtId="0" fontId="27" fillId="0" borderId="7" xfId="21" applyFont="1" applyFill="1" applyBorder="1" applyAlignment="1" applyProtection="1">
      <alignment horizontal="center" vertical="center" wrapText="1"/>
    </xf>
    <xf numFmtId="0" fontId="27" fillId="0" borderId="10" xfId="21" applyFont="1" applyFill="1" applyBorder="1" applyAlignment="1" applyProtection="1">
      <alignment horizontal="center" vertical="center" wrapText="1"/>
    </xf>
    <xf numFmtId="0" fontId="27" fillId="0" borderId="11" xfId="21" applyFont="1" applyFill="1" applyBorder="1" applyAlignment="1" applyProtection="1">
      <alignment horizontal="center" vertical="center" wrapText="1"/>
    </xf>
    <xf numFmtId="9" fontId="9" fillId="0" borderId="3" xfId="1" applyFont="1" applyFill="1" applyBorder="1" applyAlignment="1" applyProtection="1">
      <alignment horizontal="center" vertical="center" wrapText="1"/>
    </xf>
    <xf numFmtId="9" fontId="9" fillId="0" borderId="9" xfId="1" applyFont="1" applyFill="1" applyBorder="1" applyAlignment="1" applyProtection="1">
      <alignment horizontal="center" vertical="center" wrapText="1"/>
    </xf>
    <xf numFmtId="168" fontId="9" fillId="0" borderId="52" xfId="22" applyNumberFormat="1" applyFont="1" applyFill="1" applyBorder="1" applyAlignment="1" applyProtection="1">
      <alignment horizontal="center" vertical="center"/>
    </xf>
    <xf numFmtId="170" fontId="9" fillId="0" borderId="23" xfId="22" applyNumberFormat="1" applyFont="1" applyFill="1" applyBorder="1" applyAlignment="1" applyProtection="1">
      <alignment horizontal="center" vertical="center" shrinkToFit="1"/>
      <protection hidden="1"/>
    </xf>
    <xf numFmtId="10" fontId="8" fillId="0" borderId="45" xfId="1" applyNumberFormat="1" applyFont="1" applyFill="1" applyBorder="1" applyAlignment="1" applyProtection="1">
      <alignment horizontal="center" vertical="center"/>
      <protection hidden="1"/>
    </xf>
    <xf numFmtId="10" fontId="8" fillId="0" borderId="46" xfId="1" applyNumberFormat="1" applyFont="1" applyFill="1" applyBorder="1" applyAlignment="1" applyProtection="1">
      <alignment horizontal="center" vertical="center"/>
      <protection hidden="1"/>
    </xf>
    <xf numFmtId="10" fontId="8" fillId="0" borderId="47" xfId="1" applyNumberFormat="1" applyFont="1" applyFill="1" applyBorder="1" applyAlignment="1" applyProtection="1">
      <alignment horizontal="center" vertical="center"/>
      <protection hidden="1"/>
    </xf>
    <xf numFmtId="4" fontId="9" fillId="0" borderId="50" xfId="22" applyNumberFormat="1" applyFont="1" applyFill="1" applyBorder="1" applyAlignment="1" applyProtection="1">
      <alignment horizontal="center" vertical="center"/>
      <protection hidden="1"/>
    </xf>
    <xf numFmtId="4" fontId="9" fillId="0" borderId="14" xfId="22" applyNumberFormat="1" applyFont="1" applyFill="1" applyBorder="1" applyAlignment="1" applyProtection="1">
      <alignment horizontal="center" vertical="center"/>
      <protection hidden="1"/>
    </xf>
    <xf numFmtId="4" fontId="9" fillId="0" borderId="55" xfId="22" applyNumberFormat="1" applyFont="1" applyFill="1" applyBorder="1" applyAlignment="1" applyProtection="1">
      <alignment horizontal="center" vertical="center"/>
      <protection hidden="1"/>
    </xf>
    <xf numFmtId="171" fontId="8" fillId="0" borderId="21" xfId="22" applyNumberFormat="1" applyFont="1" applyFill="1" applyBorder="1" applyAlignment="1" applyProtection="1">
      <alignment horizontal="center" vertical="center" wrapText="1"/>
    </xf>
    <xf numFmtId="171" fontId="8" fillId="0" borderId="14" xfId="22" applyNumberFormat="1" applyFont="1" applyFill="1" applyBorder="1" applyAlignment="1" applyProtection="1">
      <alignment horizontal="center" vertical="center" wrapText="1"/>
    </xf>
    <xf numFmtId="171" fontId="8" fillId="0" borderId="87" xfId="22" applyNumberFormat="1" applyFont="1" applyFill="1" applyBorder="1" applyAlignment="1" applyProtection="1">
      <alignment horizontal="center" vertical="center" wrapText="1"/>
    </xf>
    <xf numFmtId="9" fontId="9" fillId="0" borderId="43" xfId="1" applyFont="1" applyFill="1" applyBorder="1" applyAlignment="1" applyProtection="1">
      <alignment horizontal="center" vertical="center" wrapText="1"/>
      <protection hidden="1"/>
    </xf>
    <xf numFmtId="9" fontId="9" fillId="0" borderId="26" xfId="1" applyFont="1" applyFill="1" applyBorder="1" applyAlignment="1" applyProtection="1">
      <alignment horizontal="center" vertical="center" wrapText="1"/>
      <protection hidden="1"/>
    </xf>
    <xf numFmtId="9" fontId="9" fillId="0" borderId="44" xfId="1" applyFont="1" applyFill="1" applyBorder="1" applyAlignment="1" applyProtection="1">
      <alignment horizontal="center" vertical="center" wrapText="1"/>
      <protection hidden="1"/>
    </xf>
    <xf numFmtId="9" fontId="9" fillId="0" borderId="51" xfId="1" applyFont="1" applyFill="1" applyBorder="1" applyAlignment="1" applyProtection="1">
      <alignment horizontal="center" vertical="center" wrapText="1"/>
      <protection hidden="1"/>
    </xf>
    <xf numFmtId="9" fontId="9" fillId="0" borderId="27" xfId="1" applyFont="1" applyFill="1" applyBorder="1" applyAlignment="1" applyProtection="1">
      <alignment horizontal="center" vertical="center" wrapText="1"/>
      <protection hidden="1"/>
    </xf>
    <xf numFmtId="9" fontId="9" fillId="0" borderId="25" xfId="1" applyFont="1" applyFill="1" applyBorder="1" applyAlignment="1" applyProtection="1">
      <alignment horizontal="center" vertical="center" wrapText="1"/>
      <protection hidden="1"/>
    </xf>
    <xf numFmtId="9" fontId="9" fillId="0" borderId="50" xfId="1" applyFont="1" applyFill="1" applyBorder="1" applyAlignment="1">
      <alignment horizontal="right" vertical="center" wrapText="1"/>
    </xf>
    <xf numFmtId="9" fontId="9" fillId="0" borderId="14" xfId="1" applyFont="1" applyFill="1" applyBorder="1" applyAlignment="1">
      <alignment horizontal="right" vertical="center" wrapText="1"/>
    </xf>
    <xf numFmtId="9" fontId="9" fillId="0" borderId="55" xfId="1" applyFont="1" applyFill="1" applyBorder="1" applyAlignment="1">
      <alignment horizontal="right" vertical="center" wrapText="1"/>
    </xf>
    <xf numFmtId="0" fontId="9" fillId="0" borderId="53" xfId="22" applyFont="1" applyFill="1" applyBorder="1" applyAlignment="1">
      <alignment horizontal="center" vertical="center" wrapText="1"/>
    </xf>
    <xf numFmtId="0" fontId="9" fillId="0" borderId="54" xfId="22" applyFont="1" applyFill="1" applyBorder="1" applyAlignment="1">
      <alignment horizontal="center" vertical="center" wrapText="1"/>
    </xf>
    <xf numFmtId="0" fontId="8" fillId="0" borderId="0" xfId="0" applyFont="1" applyAlignment="1">
      <alignment horizontal="center" vertical="center"/>
    </xf>
    <xf numFmtId="164" fontId="8" fillId="0" borderId="0" xfId="2" applyFont="1" applyFill="1" applyAlignment="1">
      <alignment horizontal="center" vertical="center"/>
    </xf>
    <xf numFmtId="4" fontId="9" fillId="0" borderId="43" xfId="22" applyNumberFormat="1" applyFont="1" applyFill="1" applyBorder="1" applyAlignment="1" applyProtection="1">
      <alignment horizontal="center" vertical="center" wrapText="1"/>
      <protection hidden="1"/>
    </xf>
    <xf numFmtId="4" fontId="9" fillId="0" borderId="26" xfId="22" applyNumberFormat="1" applyFont="1" applyFill="1" applyBorder="1" applyAlignment="1" applyProtection="1">
      <alignment horizontal="center" vertical="center" wrapText="1"/>
      <protection hidden="1"/>
    </xf>
    <xf numFmtId="4" fontId="9" fillId="0" borderId="44" xfId="22" applyNumberFormat="1" applyFont="1" applyFill="1" applyBorder="1" applyAlignment="1" applyProtection="1">
      <alignment horizontal="center" vertical="center" wrapText="1"/>
      <protection hidden="1"/>
    </xf>
    <xf numFmtId="4" fontId="9" fillId="0" borderId="51" xfId="22" applyNumberFormat="1" applyFont="1" applyFill="1" applyBorder="1" applyAlignment="1" applyProtection="1">
      <alignment horizontal="center" vertical="center" wrapText="1"/>
      <protection hidden="1"/>
    </xf>
    <xf numFmtId="4" fontId="9" fillId="0" borderId="27" xfId="22" applyNumberFormat="1" applyFont="1" applyFill="1" applyBorder="1" applyAlignment="1" applyProtection="1">
      <alignment horizontal="center" vertical="center" wrapText="1"/>
      <protection hidden="1"/>
    </xf>
    <xf numFmtId="4" fontId="9" fillId="0" borderId="25" xfId="22" applyNumberFormat="1" applyFont="1" applyFill="1" applyBorder="1" applyAlignment="1" applyProtection="1">
      <alignment horizontal="center" vertical="center" wrapText="1"/>
      <protection hidden="1"/>
    </xf>
    <xf numFmtId="9" fontId="8" fillId="0" borderId="45" xfId="1" applyFont="1" applyFill="1" applyBorder="1" applyAlignment="1">
      <alignment horizontal="right" vertical="center" wrapText="1"/>
    </xf>
    <xf numFmtId="9" fontId="8" fillId="0" borderId="46" xfId="1" applyFont="1" applyFill="1" applyBorder="1" applyAlignment="1">
      <alignment horizontal="right" vertical="center" wrapText="1"/>
    </xf>
    <xf numFmtId="9" fontId="8" fillId="0" borderId="47" xfId="1" applyFont="1" applyFill="1" applyBorder="1" applyAlignment="1">
      <alignment horizontal="right" vertical="center" wrapText="1"/>
    </xf>
    <xf numFmtId="0" fontId="9" fillId="0" borderId="83" xfId="3" applyFont="1" applyBorder="1" applyAlignment="1">
      <alignment horizontal="center" vertical="center"/>
    </xf>
    <xf numFmtId="0" fontId="9" fillId="0" borderId="82" xfId="3" applyFont="1" applyBorder="1" applyAlignment="1">
      <alignment horizontal="center" vertical="center"/>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9" fillId="0" borderId="32" xfId="22" applyFont="1" applyFill="1" applyBorder="1" applyAlignment="1">
      <alignment horizontal="center" vertical="center" wrapText="1"/>
    </xf>
    <xf numFmtId="0" fontId="9" fillId="0" borderId="26" xfId="22" applyFont="1" applyFill="1" applyBorder="1" applyAlignment="1">
      <alignment horizontal="center" vertical="center" wrapText="1"/>
    </xf>
    <xf numFmtId="0" fontId="9" fillId="0" borderId="33" xfId="22" applyFont="1" applyFill="1" applyBorder="1" applyAlignment="1">
      <alignment horizontal="center" vertical="center" wrapText="1"/>
    </xf>
    <xf numFmtId="0" fontId="9" fillId="0" borderId="34" xfId="22" applyFont="1" applyFill="1" applyBorder="1" applyAlignment="1">
      <alignment horizontal="center" vertical="center" wrapText="1"/>
    </xf>
    <xf numFmtId="0" fontId="9" fillId="0" borderId="0" xfId="22" applyFont="1" applyFill="1" applyBorder="1" applyAlignment="1">
      <alignment horizontal="center" vertical="center" wrapText="1"/>
    </xf>
    <xf numFmtId="0" fontId="9" fillId="0" borderId="28" xfId="22" applyFont="1" applyFill="1" applyBorder="1" applyAlignment="1">
      <alignment horizontal="center" vertical="center" wrapText="1"/>
    </xf>
    <xf numFmtId="0" fontId="9" fillId="0" borderId="38" xfId="22" applyFont="1" applyFill="1" applyBorder="1" applyAlignment="1">
      <alignment horizontal="center" vertical="center" wrapText="1"/>
    </xf>
    <xf numFmtId="0" fontId="9" fillId="0" borderId="27" xfId="22" applyFont="1" applyFill="1" applyBorder="1" applyAlignment="1">
      <alignment horizontal="center" vertical="center" wrapText="1"/>
    </xf>
    <xf numFmtId="0" fontId="9" fillId="0" borderId="29" xfId="22" applyFont="1" applyFill="1" applyBorder="1" applyAlignment="1">
      <alignment horizontal="center" vertical="center" wrapText="1"/>
    </xf>
    <xf numFmtId="2" fontId="11" fillId="0" borderId="62" xfId="0" applyNumberFormat="1" applyFont="1" applyFill="1" applyBorder="1" applyAlignment="1">
      <alignment horizontal="center" vertical="center" wrapText="1"/>
    </xf>
    <xf numFmtId="44" fontId="11" fillId="0" borderId="62" xfId="8" applyFont="1" applyFill="1" applyBorder="1" applyAlignment="1">
      <alignment horizontal="left" vertical="center" wrapText="1"/>
    </xf>
    <xf numFmtId="0" fontId="8" fillId="0" borderId="60" xfId="0" applyFont="1" applyBorder="1" applyAlignment="1">
      <alignment wrapText="1"/>
    </xf>
  </cellXfs>
  <cellStyles count="36">
    <cellStyle name="Hiperlink 2" xfId="24" xr:uid="{00000000-0005-0000-0000-000000000000}"/>
    <cellStyle name="Moeda" xfId="8" builtinId="4"/>
    <cellStyle name="Moeda 2" xfId="6" xr:uid="{00000000-0005-0000-0000-000002000000}"/>
    <cellStyle name="Moeda 2 2" xfId="12" xr:uid="{00000000-0005-0000-0000-000003000000}"/>
    <cellStyle name="Moeda 2 3" xfId="30" xr:uid="{00000000-0005-0000-0000-000004000000}"/>
    <cellStyle name="Moeda 3" xfId="13" xr:uid="{00000000-0005-0000-0000-000005000000}"/>
    <cellStyle name="Moeda 4" xfId="14" xr:uid="{00000000-0005-0000-0000-000006000000}"/>
    <cellStyle name="Moeda 5" xfId="15" xr:uid="{00000000-0005-0000-0000-000007000000}"/>
    <cellStyle name="Normal" xfId="0" builtinId="0"/>
    <cellStyle name="Normal 2" xfId="3" xr:uid="{00000000-0005-0000-0000-000009000000}"/>
    <cellStyle name="Normal 26" xfId="35" xr:uid="{DDE117BB-47C1-47F8-A0E5-A1FE7E62A911}"/>
    <cellStyle name="Normal 3" xfId="4" xr:uid="{00000000-0005-0000-0000-00000A000000}"/>
    <cellStyle name="Normal 3 2" xfId="28" xr:uid="{00000000-0005-0000-0000-00000B000000}"/>
    <cellStyle name="Normal 4" xfId="7" xr:uid="{00000000-0005-0000-0000-00000C000000}"/>
    <cellStyle name="Normal 4 2" xfId="10" xr:uid="{00000000-0005-0000-0000-00000D000000}"/>
    <cellStyle name="Normal 4 3" xfId="31" xr:uid="{00000000-0005-0000-0000-00000E000000}"/>
    <cellStyle name="Normal 5" xfId="9" xr:uid="{00000000-0005-0000-0000-00000F000000}"/>
    <cellStyle name="Normal 6" xfId="23" xr:uid="{00000000-0005-0000-0000-000010000000}"/>
    <cellStyle name="Normal 6 2" xfId="32" xr:uid="{00000000-0005-0000-0000-000011000000}"/>
    <cellStyle name="Normal 7" xfId="25" xr:uid="{00000000-0005-0000-0000-000012000000}"/>
    <cellStyle name="Normal 7 2" xfId="33" xr:uid="{00000000-0005-0000-0000-000013000000}"/>
    <cellStyle name="Normal 8" xfId="26" xr:uid="{00000000-0005-0000-0000-000014000000}"/>
    <cellStyle name="Normal 8 2" xfId="34" xr:uid="{00000000-0005-0000-0000-000015000000}"/>
    <cellStyle name="Normal_24DefProposta de construção de unidade isolada- v23" xfId="21" xr:uid="{00000000-0005-0000-0000-000016000000}"/>
    <cellStyle name="Normal_24DefProposta de construção de unidade isolada- v23 2" xfId="22" xr:uid="{00000000-0005-0000-0000-000017000000}"/>
    <cellStyle name="Porcentagem" xfId="1" builtinId="5"/>
    <cellStyle name="Porcentagem 2" xfId="5" xr:uid="{00000000-0005-0000-0000-000019000000}"/>
    <cellStyle name="Porcentagem 2 2" xfId="27" xr:uid="{00000000-0005-0000-0000-00001A000000}"/>
    <cellStyle name="Porcentagem 2 3" xfId="29" xr:uid="{00000000-0005-0000-0000-00001B000000}"/>
    <cellStyle name="Porcentagem 3" xfId="16" xr:uid="{00000000-0005-0000-0000-00001C000000}"/>
    <cellStyle name="Porcentagem 4" xfId="11" xr:uid="{00000000-0005-0000-0000-00001D000000}"/>
    <cellStyle name="Separador de milhares 3 2" xfId="17" xr:uid="{00000000-0005-0000-0000-00001E000000}"/>
    <cellStyle name="Vírgula" xfId="2" builtinId="3"/>
    <cellStyle name="Vírgula 2" xfId="18" xr:uid="{00000000-0005-0000-0000-000020000000}"/>
    <cellStyle name="Vírgula 2 2" xfId="19" xr:uid="{00000000-0005-0000-0000-000021000000}"/>
    <cellStyle name="Vírgula 3" xfId="20" xr:uid="{00000000-0005-0000-0000-000022000000}"/>
  </cellStyles>
  <dxfs count="32">
    <dxf>
      <font>
        <condense val="0"/>
        <extend val="0"/>
        <color indexed="9"/>
      </font>
    </dxf>
    <dxf>
      <font>
        <color theme="1"/>
        <name val="Cambria"/>
        <scheme val="none"/>
      </font>
    </dxf>
    <dxf>
      <font>
        <condense val="0"/>
        <extend val="0"/>
        <color indexed="9"/>
      </font>
    </dxf>
    <dxf>
      <font>
        <color theme="1"/>
        <name val="Cambria"/>
        <scheme val="none"/>
      </font>
    </dxf>
    <dxf>
      <fill>
        <patternFill patternType="darkGrid"/>
      </fill>
    </dxf>
    <dxf>
      <fill>
        <patternFill patternType="darkGrid"/>
      </fill>
    </dxf>
    <dxf>
      <font>
        <condense val="0"/>
        <extend val="0"/>
        <color indexed="9"/>
      </font>
    </dxf>
    <dxf>
      <font>
        <color theme="1"/>
        <name val="Cambria"/>
        <scheme val="none"/>
      </font>
    </dxf>
    <dxf>
      <font>
        <condense val="0"/>
        <extend val="0"/>
        <color indexed="9"/>
      </font>
    </dxf>
    <dxf>
      <font>
        <color theme="1"/>
        <name val="Cambria"/>
        <scheme val="none"/>
      </font>
    </dxf>
    <dxf>
      <font>
        <condense val="0"/>
        <extend val="0"/>
        <color indexed="27"/>
      </font>
    </dxf>
    <dxf>
      <font>
        <condense val="0"/>
        <extend val="0"/>
        <color indexed="27"/>
      </font>
    </dxf>
    <dxf>
      <font>
        <condense val="0"/>
        <extend val="0"/>
        <color indexed="9"/>
      </font>
    </dxf>
    <dxf>
      <font>
        <color theme="1"/>
        <name val="Cambria"/>
        <scheme val="none"/>
      </font>
    </dxf>
    <dxf>
      <fill>
        <patternFill patternType="darkGrid"/>
      </fill>
    </dxf>
    <dxf>
      <font>
        <condense val="0"/>
        <extend val="0"/>
        <color indexed="9"/>
      </font>
    </dxf>
    <dxf>
      <fill>
        <patternFill patternType="darkGrid"/>
      </fill>
    </dxf>
    <dxf>
      <font>
        <condense val="0"/>
        <extend val="0"/>
        <color indexed="9"/>
      </font>
    </dxf>
    <dxf>
      <font>
        <condense val="0"/>
        <extend val="0"/>
        <color indexed="27"/>
      </font>
    </dxf>
    <dxf>
      <font>
        <condense val="0"/>
        <extend val="0"/>
        <color indexed="27"/>
      </font>
    </dxf>
    <dxf>
      <font>
        <condense val="0"/>
        <extend val="0"/>
        <color indexed="27"/>
      </font>
    </dxf>
    <dxf>
      <font>
        <condense val="0"/>
        <extend val="0"/>
        <color indexed="27"/>
      </font>
    </dxf>
    <dxf>
      <font>
        <condense val="0"/>
        <extend val="0"/>
        <color indexed="27"/>
      </font>
    </dxf>
    <dxf>
      <font>
        <condense val="0"/>
        <extend val="0"/>
        <color indexed="27"/>
      </font>
    </dxf>
    <dxf>
      <font>
        <condense val="0"/>
        <extend val="0"/>
        <color indexed="27"/>
      </font>
    </dxf>
    <dxf>
      <font>
        <condense val="0"/>
        <extend val="0"/>
        <color indexed="9"/>
      </font>
    </dxf>
    <dxf>
      <fill>
        <patternFill patternType="darkGrid"/>
      </fill>
    </dxf>
    <dxf>
      <font>
        <condense val="0"/>
        <extend val="0"/>
        <color indexed="9"/>
      </font>
    </dxf>
    <dxf>
      <fill>
        <patternFill patternType="darkGrid"/>
      </fill>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234440" cy="1074420"/>
    <xdr:pic>
      <xdr:nvPicPr>
        <xdr:cNvPr id="2" name="Imagem 1">
          <a:extLst>
            <a:ext uri="{FF2B5EF4-FFF2-40B4-BE49-F238E27FC236}">
              <a16:creationId xmlns:a16="http://schemas.microsoft.com/office/drawing/2014/main" id="{80269E48-05AE-4F52-95CC-D1EAB17CBEE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3093"/>
        <a:stretch>
          <a:fillRect/>
        </a:stretch>
      </xdr:blipFill>
      <xdr:spPr>
        <a:xfrm>
          <a:off x="0" y="0"/>
          <a:ext cx="1234440" cy="1074420"/>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234440" cy="1074420"/>
    <xdr:pic>
      <xdr:nvPicPr>
        <xdr:cNvPr id="2" name="Imagem 1">
          <a:extLst>
            <a:ext uri="{FF2B5EF4-FFF2-40B4-BE49-F238E27FC236}">
              <a16:creationId xmlns:a16="http://schemas.microsoft.com/office/drawing/2014/main" id="{71A92C0E-7CB7-4860-993B-3C57317EDC4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3093"/>
        <a:stretch>
          <a:fillRect/>
        </a:stretch>
      </xdr:blipFill>
      <xdr:spPr>
        <a:xfrm>
          <a:off x="0" y="0"/>
          <a:ext cx="1234440" cy="1074420"/>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234440" cy="1074420"/>
    <xdr:pic>
      <xdr:nvPicPr>
        <xdr:cNvPr id="2" name="Imagem 1">
          <a:extLst>
            <a:ext uri="{FF2B5EF4-FFF2-40B4-BE49-F238E27FC236}">
              <a16:creationId xmlns:a16="http://schemas.microsoft.com/office/drawing/2014/main" id="{3D89AB58-D9A5-4257-8AB0-CFD40CB24BA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3093"/>
        <a:stretch>
          <a:fillRect/>
        </a:stretch>
      </xdr:blipFill>
      <xdr:spPr>
        <a:xfrm>
          <a:off x="0" y="0"/>
          <a:ext cx="1234440" cy="1074420"/>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220981</xdr:colOff>
      <xdr:row>0</xdr:row>
      <xdr:rowOff>99060</xdr:rowOff>
    </xdr:from>
    <xdr:ext cx="790574" cy="640080"/>
    <xdr:pic>
      <xdr:nvPicPr>
        <xdr:cNvPr id="2" name="Imagem 1">
          <a:extLst>
            <a:ext uri="{FF2B5EF4-FFF2-40B4-BE49-F238E27FC236}">
              <a16:creationId xmlns:a16="http://schemas.microsoft.com/office/drawing/2014/main" id="{B6681EC7-D2B6-4CE5-9A7E-ABADAA433F9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3093"/>
        <a:stretch>
          <a:fillRect/>
        </a:stretch>
      </xdr:blipFill>
      <xdr:spPr>
        <a:xfrm>
          <a:off x="220981" y="99060"/>
          <a:ext cx="790574" cy="640080"/>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olu&#231;&#245;es%20em%20Projetos/Projetos/Lagoa/Planilhas/Clessius%20Ribeiro%20de%20Souza/Planilha%20or&#231;ament&#225;ria%20-%20Clessiu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olu&#231;&#245;es%20em%20Projetos/Projetos/Lagoa/Maciel%20Imoveis/Planilha%20or&#231;ament&#225;ria%20-%20GLOB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ownloads/PLANILHA%20OR&#199;AMENT&#193;RIA%20COMPLETA%20-%20REV%2001%20-%20creche%20PINHEIR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osta"/>
      <sheetName val="Cronograma"/>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osta"/>
      <sheetName val="Cronograma"/>
    </sheetNames>
    <sheetDataSet>
      <sheetData sheetId="0">
        <row r="12">
          <cell r="AR12">
            <v>6.2727000000000004</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ORÇAMENTÁRIA"/>
      <sheetName val="MEMORIA DE CALCULO"/>
      <sheetName val="COMPOSIÇÃO"/>
      <sheetName val="CFF"/>
      <sheetName val="ORÇAMENTOS"/>
      <sheetName val="ESQUADRIAS"/>
    </sheetNames>
    <sheetDataSet>
      <sheetData sheetId="0"/>
      <sheetData sheetId="1">
        <row r="1313">
          <cell r="E1313"/>
        </row>
        <row r="1345">
          <cell r="H1345"/>
        </row>
        <row r="1397">
          <cell r="H1397"/>
        </row>
        <row r="1426">
          <cell r="H1426"/>
        </row>
        <row r="1438">
          <cell r="H1438"/>
        </row>
        <row r="1478">
          <cell r="H1478">
            <v>7</v>
          </cell>
        </row>
      </sheetData>
      <sheetData sheetId="2"/>
      <sheetData sheetId="3"/>
      <sheetData sheetId="4"/>
      <sheetData sheetId="5"/>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5"/>
  <sheetViews>
    <sheetView showGridLines="0" view="pageBreakPreview" topLeftCell="A31" zoomScale="120" zoomScaleNormal="100" zoomScaleSheetLayoutView="120" workbookViewId="0">
      <selection activeCell="A44" sqref="A44"/>
    </sheetView>
  </sheetViews>
  <sheetFormatPr defaultRowHeight="13.2" x14ac:dyDescent="0.25"/>
  <cols>
    <col min="1" max="1" width="40.44140625" style="10" customWidth="1"/>
    <col min="2" max="2" width="12.6640625" style="10" customWidth="1"/>
    <col min="3" max="7" width="12.6640625" style="27" customWidth="1"/>
    <col min="8" max="8" width="11.6640625" style="21" customWidth="1"/>
    <col min="9" max="9" width="9.109375" style="21"/>
    <col min="10" max="256" width="9.109375" style="10"/>
    <col min="257" max="257" width="40.44140625" style="10" customWidth="1"/>
    <col min="258" max="263" width="12.6640625" style="10" customWidth="1"/>
    <col min="264" max="512" width="9.109375" style="10"/>
    <col min="513" max="513" width="40.44140625" style="10" customWidth="1"/>
    <col min="514" max="519" width="12.6640625" style="10" customWidth="1"/>
    <col min="520" max="768" width="9.109375" style="10"/>
    <col min="769" max="769" width="40.44140625" style="10" customWidth="1"/>
    <col min="770" max="775" width="12.6640625" style="10" customWidth="1"/>
    <col min="776" max="1024" width="9.109375" style="10"/>
    <col min="1025" max="1025" width="40.44140625" style="10" customWidth="1"/>
    <col min="1026" max="1031" width="12.6640625" style="10" customWidth="1"/>
    <col min="1032" max="1280" width="9.109375" style="10"/>
    <col min="1281" max="1281" width="40.44140625" style="10" customWidth="1"/>
    <col min="1282" max="1287" width="12.6640625" style="10" customWidth="1"/>
    <col min="1288" max="1536" width="9.109375" style="10"/>
    <col min="1537" max="1537" width="40.44140625" style="10" customWidth="1"/>
    <col min="1538" max="1543" width="12.6640625" style="10" customWidth="1"/>
    <col min="1544" max="1792" width="9.109375" style="10"/>
    <col min="1793" max="1793" width="40.44140625" style="10" customWidth="1"/>
    <col min="1794" max="1799" width="12.6640625" style="10" customWidth="1"/>
    <col min="1800" max="2048" width="9.109375" style="10"/>
    <col min="2049" max="2049" width="40.44140625" style="10" customWidth="1"/>
    <col min="2050" max="2055" width="12.6640625" style="10" customWidth="1"/>
    <col min="2056" max="2304" width="9.109375" style="10"/>
    <col min="2305" max="2305" width="40.44140625" style="10" customWidth="1"/>
    <col min="2306" max="2311" width="12.6640625" style="10" customWidth="1"/>
    <col min="2312" max="2560" width="9.109375" style="10"/>
    <col min="2561" max="2561" width="40.44140625" style="10" customWidth="1"/>
    <col min="2562" max="2567" width="12.6640625" style="10" customWidth="1"/>
    <col min="2568" max="2816" width="9.109375" style="10"/>
    <col min="2817" max="2817" width="40.44140625" style="10" customWidth="1"/>
    <col min="2818" max="2823" width="12.6640625" style="10" customWidth="1"/>
    <col min="2824" max="3072" width="9.109375" style="10"/>
    <col min="3073" max="3073" width="40.44140625" style="10" customWidth="1"/>
    <col min="3074" max="3079" width="12.6640625" style="10" customWidth="1"/>
    <col min="3080" max="3328" width="9.109375" style="10"/>
    <col min="3329" max="3329" width="40.44140625" style="10" customWidth="1"/>
    <col min="3330" max="3335" width="12.6640625" style="10" customWidth="1"/>
    <col min="3336" max="3584" width="9.109375" style="10"/>
    <col min="3585" max="3585" width="40.44140625" style="10" customWidth="1"/>
    <col min="3586" max="3591" width="12.6640625" style="10" customWidth="1"/>
    <col min="3592" max="3840" width="9.109375" style="10"/>
    <col min="3841" max="3841" width="40.44140625" style="10" customWidth="1"/>
    <col min="3842" max="3847" width="12.6640625" style="10" customWidth="1"/>
    <col min="3848" max="4096" width="9.109375" style="10"/>
    <col min="4097" max="4097" width="40.44140625" style="10" customWidth="1"/>
    <col min="4098" max="4103" width="12.6640625" style="10" customWidth="1"/>
    <col min="4104" max="4352" width="9.109375" style="10"/>
    <col min="4353" max="4353" width="40.44140625" style="10" customWidth="1"/>
    <col min="4354" max="4359" width="12.6640625" style="10" customWidth="1"/>
    <col min="4360" max="4608" width="9.109375" style="10"/>
    <col min="4609" max="4609" width="40.44140625" style="10" customWidth="1"/>
    <col min="4610" max="4615" width="12.6640625" style="10" customWidth="1"/>
    <col min="4616" max="4864" width="9.109375" style="10"/>
    <col min="4865" max="4865" width="40.44140625" style="10" customWidth="1"/>
    <col min="4866" max="4871" width="12.6640625" style="10" customWidth="1"/>
    <col min="4872" max="5120" width="9.109375" style="10"/>
    <col min="5121" max="5121" width="40.44140625" style="10" customWidth="1"/>
    <col min="5122" max="5127" width="12.6640625" style="10" customWidth="1"/>
    <col min="5128" max="5376" width="9.109375" style="10"/>
    <col min="5377" max="5377" width="40.44140625" style="10" customWidth="1"/>
    <col min="5378" max="5383" width="12.6640625" style="10" customWidth="1"/>
    <col min="5384" max="5632" width="9.109375" style="10"/>
    <col min="5633" max="5633" width="40.44140625" style="10" customWidth="1"/>
    <col min="5634" max="5639" width="12.6640625" style="10" customWidth="1"/>
    <col min="5640" max="5888" width="9.109375" style="10"/>
    <col min="5889" max="5889" width="40.44140625" style="10" customWidth="1"/>
    <col min="5890" max="5895" width="12.6640625" style="10" customWidth="1"/>
    <col min="5896" max="6144" width="9.109375" style="10"/>
    <col min="6145" max="6145" width="40.44140625" style="10" customWidth="1"/>
    <col min="6146" max="6151" width="12.6640625" style="10" customWidth="1"/>
    <col min="6152" max="6400" width="9.109375" style="10"/>
    <col min="6401" max="6401" width="40.44140625" style="10" customWidth="1"/>
    <col min="6402" max="6407" width="12.6640625" style="10" customWidth="1"/>
    <col min="6408" max="6656" width="9.109375" style="10"/>
    <col min="6657" max="6657" width="40.44140625" style="10" customWidth="1"/>
    <col min="6658" max="6663" width="12.6640625" style="10" customWidth="1"/>
    <col min="6664" max="6912" width="9.109375" style="10"/>
    <col min="6913" max="6913" width="40.44140625" style="10" customWidth="1"/>
    <col min="6914" max="6919" width="12.6640625" style="10" customWidth="1"/>
    <col min="6920" max="7168" width="9.109375" style="10"/>
    <col min="7169" max="7169" width="40.44140625" style="10" customWidth="1"/>
    <col min="7170" max="7175" width="12.6640625" style="10" customWidth="1"/>
    <col min="7176" max="7424" width="9.109375" style="10"/>
    <col min="7425" max="7425" width="40.44140625" style="10" customWidth="1"/>
    <col min="7426" max="7431" width="12.6640625" style="10" customWidth="1"/>
    <col min="7432" max="7680" width="9.109375" style="10"/>
    <col min="7681" max="7681" width="40.44140625" style="10" customWidth="1"/>
    <col min="7682" max="7687" width="12.6640625" style="10" customWidth="1"/>
    <col min="7688" max="7936" width="9.109375" style="10"/>
    <col min="7937" max="7937" width="40.44140625" style="10" customWidth="1"/>
    <col min="7938" max="7943" width="12.6640625" style="10" customWidth="1"/>
    <col min="7944" max="8192" width="9.109375" style="10"/>
    <col min="8193" max="8193" width="40.44140625" style="10" customWidth="1"/>
    <col min="8194" max="8199" width="12.6640625" style="10" customWidth="1"/>
    <col min="8200" max="8448" width="9.109375" style="10"/>
    <col min="8449" max="8449" width="40.44140625" style="10" customWidth="1"/>
    <col min="8450" max="8455" width="12.6640625" style="10" customWidth="1"/>
    <col min="8456" max="8704" width="9.109375" style="10"/>
    <col min="8705" max="8705" width="40.44140625" style="10" customWidth="1"/>
    <col min="8706" max="8711" width="12.6640625" style="10" customWidth="1"/>
    <col min="8712" max="8960" width="9.109375" style="10"/>
    <col min="8961" max="8961" width="40.44140625" style="10" customWidth="1"/>
    <col min="8962" max="8967" width="12.6640625" style="10" customWidth="1"/>
    <col min="8968" max="9216" width="9.109375" style="10"/>
    <col min="9217" max="9217" width="40.44140625" style="10" customWidth="1"/>
    <col min="9218" max="9223" width="12.6640625" style="10" customWidth="1"/>
    <col min="9224" max="9472" width="9.109375" style="10"/>
    <col min="9473" max="9473" width="40.44140625" style="10" customWidth="1"/>
    <col min="9474" max="9479" width="12.6640625" style="10" customWidth="1"/>
    <col min="9480" max="9728" width="9.109375" style="10"/>
    <col min="9729" max="9729" width="40.44140625" style="10" customWidth="1"/>
    <col min="9730" max="9735" width="12.6640625" style="10" customWidth="1"/>
    <col min="9736" max="9984" width="9.109375" style="10"/>
    <col min="9985" max="9985" width="40.44140625" style="10" customWidth="1"/>
    <col min="9986" max="9991" width="12.6640625" style="10" customWidth="1"/>
    <col min="9992" max="10240" width="9.109375" style="10"/>
    <col min="10241" max="10241" width="40.44140625" style="10" customWidth="1"/>
    <col min="10242" max="10247" width="12.6640625" style="10" customWidth="1"/>
    <col min="10248" max="10496" width="9.109375" style="10"/>
    <col min="10497" max="10497" width="40.44140625" style="10" customWidth="1"/>
    <col min="10498" max="10503" width="12.6640625" style="10" customWidth="1"/>
    <col min="10504" max="10752" width="9.109375" style="10"/>
    <col min="10753" max="10753" width="40.44140625" style="10" customWidth="1"/>
    <col min="10754" max="10759" width="12.6640625" style="10" customWidth="1"/>
    <col min="10760" max="11008" width="9.109375" style="10"/>
    <col min="11009" max="11009" width="40.44140625" style="10" customWidth="1"/>
    <col min="11010" max="11015" width="12.6640625" style="10" customWidth="1"/>
    <col min="11016" max="11264" width="9.109375" style="10"/>
    <col min="11265" max="11265" width="40.44140625" style="10" customWidth="1"/>
    <col min="11266" max="11271" width="12.6640625" style="10" customWidth="1"/>
    <col min="11272" max="11520" width="9.109375" style="10"/>
    <col min="11521" max="11521" width="40.44140625" style="10" customWidth="1"/>
    <col min="11522" max="11527" width="12.6640625" style="10" customWidth="1"/>
    <col min="11528" max="11776" width="9.109375" style="10"/>
    <col min="11777" max="11777" width="40.44140625" style="10" customWidth="1"/>
    <col min="11778" max="11783" width="12.6640625" style="10" customWidth="1"/>
    <col min="11784" max="12032" width="9.109375" style="10"/>
    <col min="12033" max="12033" width="40.44140625" style="10" customWidth="1"/>
    <col min="12034" max="12039" width="12.6640625" style="10" customWidth="1"/>
    <col min="12040" max="12288" width="9.109375" style="10"/>
    <col min="12289" max="12289" width="40.44140625" style="10" customWidth="1"/>
    <col min="12290" max="12295" width="12.6640625" style="10" customWidth="1"/>
    <col min="12296" max="12544" width="9.109375" style="10"/>
    <col min="12545" max="12545" width="40.44140625" style="10" customWidth="1"/>
    <col min="12546" max="12551" width="12.6640625" style="10" customWidth="1"/>
    <col min="12552" max="12800" width="9.109375" style="10"/>
    <col min="12801" max="12801" width="40.44140625" style="10" customWidth="1"/>
    <col min="12802" max="12807" width="12.6640625" style="10" customWidth="1"/>
    <col min="12808" max="13056" width="9.109375" style="10"/>
    <col min="13057" max="13057" width="40.44140625" style="10" customWidth="1"/>
    <col min="13058" max="13063" width="12.6640625" style="10" customWidth="1"/>
    <col min="13064" max="13312" width="9.109375" style="10"/>
    <col min="13313" max="13313" width="40.44140625" style="10" customWidth="1"/>
    <col min="13314" max="13319" width="12.6640625" style="10" customWidth="1"/>
    <col min="13320" max="13568" width="9.109375" style="10"/>
    <col min="13569" max="13569" width="40.44140625" style="10" customWidth="1"/>
    <col min="13570" max="13575" width="12.6640625" style="10" customWidth="1"/>
    <col min="13576" max="13824" width="9.109375" style="10"/>
    <col min="13825" max="13825" width="40.44140625" style="10" customWidth="1"/>
    <col min="13826" max="13831" width="12.6640625" style="10" customWidth="1"/>
    <col min="13832" max="14080" width="9.109375" style="10"/>
    <col min="14081" max="14081" width="40.44140625" style="10" customWidth="1"/>
    <col min="14082" max="14087" width="12.6640625" style="10" customWidth="1"/>
    <col min="14088" max="14336" width="9.109375" style="10"/>
    <col min="14337" max="14337" width="40.44140625" style="10" customWidth="1"/>
    <col min="14338" max="14343" width="12.6640625" style="10" customWidth="1"/>
    <col min="14344" max="14592" width="9.109375" style="10"/>
    <col min="14593" max="14593" width="40.44140625" style="10" customWidth="1"/>
    <col min="14594" max="14599" width="12.6640625" style="10" customWidth="1"/>
    <col min="14600" max="14848" width="9.109375" style="10"/>
    <col min="14849" max="14849" width="40.44140625" style="10" customWidth="1"/>
    <col min="14850" max="14855" width="12.6640625" style="10" customWidth="1"/>
    <col min="14856" max="15104" width="9.109375" style="10"/>
    <col min="15105" max="15105" width="40.44140625" style="10" customWidth="1"/>
    <col min="15106" max="15111" width="12.6640625" style="10" customWidth="1"/>
    <col min="15112" max="15360" width="9.109375" style="10"/>
    <col min="15361" max="15361" width="40.44140625" style="10" customWidth="1"/>
    <col min="15362" max="15367" width="12.6640625" style="10" customWidth="1"/>
    <col min="15368" max="15616" width="9.109375" style="10"/>
    <col min="15617" max="15617" width="40.44140625" style="10" customWidth="1"/>
    <col min="15618" max="15623" width="12.6640625" style="10" customWidth="1"/>
    <col min="15624" max="15872" width="9.109375" style="10"/>
    <col min="15873" max="15873" width="40.44140625" style="10" customWidth="1"/>
    <col min="15874" max="15879" width="12.6640625" style="10" customWidth="1"/>
    <col min="15880" max="16128" width="9.109375" style="10"/>
    <col min="16129" max="16129" width="40.44140625" style="10" customWidth="1"/>
    <col min="16130" max="16135" width="12.6640625" style="10" customWidth="1"/>
    <col min="16136" max="16384" width="9.109375" style="10"/>
  </cols>
  <sheetData>
    <row r="1" spans="1:9" ht="84.75" customHeight="1" thickBot="1" x14ac:dyDescent="0.3">
      <c r="A1" s="491"/>
      <c r="B1" s="492"/>
      <c r="C1" s="492"/>
      <c r="D1" s="492"/>
      <c r="E1" s="492"/>
      <c r="F1" s="492"/>
      <c r="G1" s="493"/>
      <c r="H1" s="70"/>
      <c r="I1" s="70"/>
    </row>
    <row r="2" spans="1:9" ht="18" thickBot="1" x14ac:dyDescent="0.3">
      <c r="A2" s="535" t="s">
        <v>78</v>
      </c>
      <c r="B2" s="536"/>
      <c r="C2" s="536"/>
      <c r="D2" s="536"/>
      <c r="E2" s="536"/>
      <c r="F2" s="536"/>
      <c r="G2" s="537"/>
    </row>
    <row r="3" spans="1:9" ht="4.5" customHeight="1" x14ac:dyDescent="0.25">
      <c r="A3" s="32"/>
      <c r="B3" s="12"/>
      <c r="C3" s="13"/>
      <c r="D3" s="13"/>
      <c r="E3" s="13"/>
      <c r="F3" s="13"/>
      <c r="G3" s="33"/>
    </row>
    <row r="4" spans="1:9" ht="15" customHeight="1" x14ac:dyDescent="0.25">
      <c r="A4" s="58" t="s">
        <v>13</v>
      </c>
      <c r="B4" s="15"/>
      <c r="C4" s="14"/>
      <c r="D4" s="14"/>
      <c r="E4" s="14"/>
      <c r="F4" s="14"/>
      <c r="G4" s="34"/>
    </row>
    <row r="5" spans="1:9" ht="15" customHeight="1" x14ac:dyDescent="0.25">
      <c r="A5" s="538" t="str">
        <f>'Planilha Orçamentaria'!A3:D3</f>
        <v>OBRA: REFORMA E AMPLIAÇÃO DA ESTAÇÃO RODOVIÁRIA</v>
      </c>
      <c r="B5" s="539"/>
      <c r="C5" s="539"/>
      <c r="D5" s="539"/>
      <c r="E5" s="539"/>
      <c r="F5" s="539"/>
      <c r="G5" s="540"/>
    </row>
    <row r="6" spans="1:9" ht="4.5" customHeight="1" x14ac:dyDescent="0.25">
      <c r="A6" s="32"/>
      <c r="B6" s="12"/>
      <c r="C6" s="13"/>
      <c r="D6" s="13"/>
      <c r="E6" s="13"/>
      <c r="F6" s="13"/>
      <c r="G6" s="33"/>
    </row>
    <row r="7" spans="1:9" ht="15" customHeight="1" x14ac:dyDescent="0.25">
      <c r="A7" s="58" t="s">
        <v>14</v>
      </c>
      <c r="B7" s="15"/>
      <c r="C7" s="14"/>
      <c r="D7" s="14"/>
      <c r="E7" s="14"/>
      <c r="F7" s="14"/>
      <c r="G7" s="34"/>
    </row>
    <row r="8" spans="1:9" ht="15" customHeight="1" x14ac:dyDescent="0.25">
      <c r="A8" s="538" t="s">
        <v>906</v>
      </c>
      <c r="B8" s="539"/>
      <c r="C8" s="539"/>
      <c r="D8" s="539"/>
      <c r="E8" s="539"/>
      <c r="F8" s="539"/>
      <c r="G8" s="540"/>
    </row>
    <row r="9" spans="1:9" ht="4.5" customHeight="1" x14ac:dyDescent="0.25">
      <c r="A9" s="32"/>
      <c r="B9" s="12"/>
      <c r="C9" s="13"/>
      <c r="D9" s="13"/>
      <c r="E9" s="13"/>
      <c r="F9" s="13"/>
      <c r="G9" s="33"/>
    </row>
    <row r="10" spans="1:9" ht="15" customHeight="1" x14ac:dyDescent="0.25">
      <c r="A10" s="35" t="s">
        <v>15</v>
      </c>
      <c r="B10" s="16"/>
      <c r="C10" s="14"/>
      <c r="D10" s="14"/>
      <c r="E10" s="14"/>
      <c r="F10" s="541" t="s">
        <v>16</v>
      </c>
      <c r="G10" s="542"/>
    </row>
    <row r="11" spans="1:9" ht="15" customHeight="1" x14ac:dyDescent="0.25">
      <c r="A11" s="59" t="s">
        <v>101</v>
      </c>
      <c r="B11" s="17"/>
      <c r="C11" s="18"/>
      <c r="D11" s="18"/>
      <c r="E11" s="18"/>
      <c r="F11" s="543" t="s">
        <v>17</v>
      </c>
      <c r="G11" s="544"/>
    </row>
    <row r="12" spans="1:9" ht="4.5" customHeight="1" x14ac:dyDescent="0.25">
      <c r="A12" s="32"/>
      <c r="B12" s="12"/>
      <c r="C12" s="13"/>
      <c r="D12" s="13"/>
      <c r="E12" s="13"/>
      <c r="F12" s="13"/>
      <c r="G12" s="33"/>
    </row>
    <row r="13" spans="1:9" ht="15" customHeight="1" x14ac:dyDescent="0.25">
      <c r="A13" s="522" t="s">
        <v>18</v>
      </c>
      <c r="B13" s="523"/>
      <c r="C13" s="523"/>
      <c r="D13" s="523"/>
      <c r="E13" s="523"/>
      <c r="F13" s="524">
        <v>1</v>
      </c>
      <c r="G13" s="525"/>
    </row>
    <row r="14" spans="1:9" ht="15" customHeight="1" thickBot="1" x14ac:dyDescent="0.3">
      <c r="A14" s="522" t="s">
        <v>19</v>
      </c>
      <c r="B14" s="523"/>
      <c r="C14" s="523"/>
      <c r="D14" s="523"/>
      <c r="E14" s="523"/>
      <c r="F14" s="524">
        <v>0.02</v>
      </c>
      <c r="G14" s="525"/>
    </row>
    <row r="15" spans="1:9" ht="4.5" customHeight="1" thickBot="1" x14ac:dyDescent="0.3">
      <c r="A15" s="36"/>
      <c r="B15" s="11"/>
      <c r="C15" s="11"/>
      <c r="D15" s="11"/>
      <c r="E15" s="11"/>
      <c r="F15" s="11"/>
      <c r="G15" s="37"/>
    </row>
    <row r="16" spans="1:9" ht="18" customHeight="1" x14ac:dyDescent="0.25">
      <c r="A16" s="526" t="s">
        <v>20</v>
      </c>
      <c r="B16" s="527"/>
      <c r="C16" s="530" t="s">
        <v>21</v>
      </c>
      <c r="D16" s="531" t="s">
        <v>22</v>
      </c>
      <c r="E16" s="532"/>
      <c r="F16" s="533"/>
      <c r="G16" s="534" t="s">
        <v>23</v>
      </c>
    </row>
    <row r="17" spans="1:7" ht="18" customHeight="1" x14ac:dyDescent="0.25">
      <c r="A17" s="528"/>
      <c r="B17" s="529"/>
      <c r="C17" s="530"/>
      <c r="D17" s="19" t="s">
        <v>24</v>
      </c>
      <c r="E17" s="19" t="s">
        <v>25</v>
      </c>
      <c r="F17" s="19" t="s">
        <v>26</v>
      </c>
      <c r="G17" s="534"/>
    </row>
    <row r="18" spans="1:7" ht="27.9" customHeight="1" x14ac:dyDescent="0.25">
      <c r="A18" s="518" t="s">
        <v>27</v>
      </c>
      <c r="B18" s="519"/>
      <c r="C18" s="55" t="s">
        <v>28</v>
      </c>
      <c r="D18" s="20">
        <v>0.03</v>
      </c>
      <c r="E18" s="20">
        <v>0.04</v>
      </c>
      <c r="F18" s="20">
        <v>5.5E-2</v>
      </c>
      <c r="G18" s="38">
        <v>0.03</v>
      </c>
    </row>
    <row r="19" spans="1:7" ht="27.9" customHeight="1" x14ac:dyDescent="0.25">
      <c r="A19" s="518" t="s">
        <v>29</v>
      </c>
      <c r="B19" s="519"/>
      <c r="C19" s="55" t="s">
        <v>30</v>
      </c>
      <c r="D19" s="20">
        <v>8.0000000000000002E-3</v>
      </c>
      <c r="E19" s="20">
        <v>8.0000000000000002E-3</v>
      </c>
      <c r="F19" s="20">
        <v>0.01</v>
      </c>
      <c r="G19" s="38">
        <v>8.0000000000000002E-3</v>
      </c>
    </row>
    <row r="20" spans="1:7" ht="27.9" customHeight="1" x14ac:dyDescent="0.25">
      <c r="A20" s="518" t="s">
        <v>31</v>
      </c>
      <c r="B20" s="519"/>
      <c r="C20" s="55" t="s">
        <v>32</v>
      </c>
      <c r="D20" s="20">
        <v>9.7000000000000003E-3</v>
      </c>
      <c r="E20" s="20">
        <v>1.2699999999999999E-2</v>
      </c>
      <c r="F20" s="20">
        <v>1.2699999999999999E-2</v>
      </c>
      <c r="G20" s="38">
        <v>9.7000000000000003E-3</v>
      </c>
    </row>
    <row r="21" spans="1:7" ht="27.9" customHeight="1" x14ac:dyDescent="0.25">
      <c r="A21" s="518" t="s">
        <v>33</v>
      </c>
      <c r="B21" s="519"/>
      <c r="C21" s="55" t="s">
        <v>34</v>
      </c>
      <c r="D21" s="20">
        <v>5.8999999999999999E-3</v>
      </c>
      <c r="E21" s="20">
        <v>1.23E-2</v>
      </c>
      <c r="F21" s="20">
        <v>1.3899999999999999E-2</v>
      </c>
      <c r="G21" s="38">
        <v>8.0000000000000002E-3</v>
      </c>
    </row>
    <row r="22" spans="1:7" ht="27.9" customHeight="1" x14ac:dyDescent="0.25">
      <c r="A22" s="518" t="s">
        <v>35</v>
      </c>
      <c r="B22" s="519"/>
      <c r="C22" s="55" t="s">
        <v>2</v>
      </c>
      <c r="D22" s="20">
        <v>6.1600000000000002E-2</v>
      </c>
      <c r="E22" s="20">
        <v>7.3999999999999996E-2</v>
      </c>
      <c r="F22" s="20">
        <v>8.9599999999999999E-2</v>
      </c>
      <c r="G22" s="38">
        <v>6.3500000000000001E-2</v>
      </c>
    </row>
    <row r="23" spans="1:7" ht="27.9" customHeight="1" x14ac:dyDescent="0.25">
      <c r="A23" s="518" t="s">
        <v>36</v>
      </c>
      <c r="B23" s="519"/>
      <c r="C23" s="55" t="s">
        <v>37</v>
      </c>
      <c r="D23" s="20">
        <v>3.6499999999999998E-2</v>
      </c>
      <c r="E23" s="20">
        <v>3.6499999999999998E-2</v>
      </c>
      <c r="F23" s="20">
        <v>3.6499999999999998E-2</v>
      </c>
      <c r="G23" s="39">
        <v>3.6499999999999998E-2</v>
      </c>
    </row>
    <row r="24" spans="1:7" ht="27.9" customHeight="1" x14ac:dyDescent="0.25">
      <c r="A24" s="518" t="s">
        <v>38</v>
      </c>
      <c r="B24" s="519"/>
      <c r="C24" s="55" t="s">
        <v>39</v>
      </c>
      <c r="D24" s="20">
        <v>0</v>
      </c>
      <c r="E24" s="20">
        <v>2.5000000000000001E-2</v>
      </c>
      <c r="F24" s="20">
        <v>0.05</v>
      </c>
      <c r="G24" s="39">
        <f>F13*F14</f>
        <v>0.02</v>
      </c>
    </row>
    <row r="25" spans="1:7" ht="39.9" customHeight="1" x14ac:dyDescent="0.25">
      <c r="A25" s="518" t="s">
        <v>40</v>
      </c>
      <c r="B25" s="519"/>
      <c r="C25" s="55" t="s">
        <v>41</v>
      </c>
      <c r="D25" s="20">
        <v>0</v>
      </c>
      <c r="E25" s="20">
        <v>4.4999999999999998E-2</v>
      </c>
      <c r="F25" s="20">
        <v>4.4999999999999998E-2</v>
      </c>
      <c r="G25" s="39">
        <v>4.4999999999999998E-2</v>
      </c>
    </row>
    <row r="26" spans="1:7" ht="27.9" customHeight="1" x14ac:dyDescent="0.25">
      <c r="A26" s="520" t="s">
        <v>42</v>
      </c>
      <c r="B26" s="521"/>
      <c r="C26" s="55" t="s">
        <v>43</v>
      </c>
      <c r="D26" s="20">
        <v>0.2034</v>
      </c>
      <c r="E26" s="20">
        <v>0.22120000000000001</v>
      </c>
      <c r="F26" s="20">
        <v>0.25</v>
      </c>
      <c r="G26" s="39">
        <v>0.2072</v>
      </c>
    </row>
    <row r="27" spans="1:7" ht="30" customHeight="1" x14ac:dyDescent="0.25">
      <c r="A27" s="506" t="s">
        <v>44</v>
      </c>
      <c r="B27" s="507"/>
      <c r="C27" s="60" t="s">
        <v>45</v>
      </c>
      <c r="D27" s="508"/>
      <c r="E27" s="509"/>
      <c r="F27" s="510"/>
      <c r="G27" s="40">
        <f>ROUND((((1+G18+G19+G20)*(1+G21)*(1+G22))/(1-(G23+G24+G25)))-1,4)</f>
        <v>0.25</v>
      </c>
    </row>
    <row r="28" spans="1:7" x14ac:dyDescent="0.25">
      <c r="A28" s="41"/>
      <c r="B28" s="21"/>
      <c r="C28" s="56"/>
      <c r="D28" s="56"/>
      <c r="E28" s="56"/>
      <c r="F28" s="56"/>
      <c r="G28" s="57"/>
    </row>
    <row r="29" spans="1:7" ht="26.25" customHeight="1" x14ac:dyDescent="0.25">
      <c r="A29" s="511" t="s">
        <v>46</v>
      </c>
      <c r="B29" s="512"/>
      <c r="C29" s="512"/>
      <c r="D29" s="512"/>
      <c r="E29" s="512"/>
      <c r="F29" s="512"/>
      <c r="G29" s="513"/>
    </row>
    <row r="30" spans="1:7" ht="25.5" customHeight="1" x14ac:dyDescent="0.3">
      <c r="A30" s="514" t="s">
        <v>47</v>
      </c>
      <c r="B30" s="515" t="s">
        <v>48</v>
      </c>
      <c r="C30" s="515"/>
      <c r="D30" s="515"/>
      <c r="E30" s="516">
        <v>-1</v>
      </c>
      <c r="F30" s="21"/>
      <c r="G30" s="42"/>
    </row>
    <row r="31" spans="1:7" ht="25.5" customHeight="1" x14ac:dyDescent="0.25">
      <c r="A31" s="514"/>
      <c r="B31" s="517" t="s">
        <v>49</v>
      </c>
      <c r="C31" s="517"/>
      <c r="D31" s="517"/>
      <c r="E31" s="516"/>
      <c r="F31" s="21"/>
      <c r="G31" s="57"/>
    </row>
    <row r="32" spans="1:7" x14ac:dyDescent="0.25">
      <c r="A32" s="41"/>
      <c r="B32" s="21"/>
      <c r="C32" s="56"/>
      <c r="D32" s="56"/>
      <c r="E32" s="56"/>
      <c r="F32" s="56"/>
      <c r="G32" s="57"/>
    </row>
    <row r="33" spans="1:7" ht="42.75" customHeight="1" x14ac:dyDescent="0.25">
      <c r="A33" s="497" t="str">
        <f>CONCATENATE("Declaro para os devidos fins que, conforme legislação tributária municipal, a base de cálculo para ",A11,", é de ",100,"%, com a respectiva alíquota de ",F14*100,"%.")</f>
        <v>Declaro para os devidos fins que, conforme legislação tributária municipal, a base de cálculo para CONSTRUÇÃO E REFORMA DE EDIFÍCIOS, é de 100%, com a respectiva alíquota de 2%.</v>
      </c>
      <c r="B33" s="498"/>
      <c r="C33" s="498"/>
      <c r="D33" s="498"/>
      <c r="E33" s="498"/>
      <c r="F33" s="498"/>
      <c r="G33" s="499"/>
    </row>
    <row r="34" spans="1:7" ht="13.8" x14ac:dyDescent="0.25">
      <c r="A34" s="500"/>
      <c r="B34" s="501"/>
      <c r="C34" s="501"/>
      <c r="D34" s="501"/>
      <c r="E34" s="501"/>
      <c r="F34" s="501"/>
      <c r="G34" s="502"/>
    </row>
    <row r="35" spans="1:7" ht="42.75" customHeight="1" x14ac:dyDescent="0.25">
      <c r="A35" s="497" t="s">
        <v>52</v>
      </c>
      <c r="B35" s="498"/>
      <c r="C35" s="498"/>
      <c r="D35" s="498"/>
      <c r="E35" s="498"/>
      <c r="F35" s="498"/>
      <c r="G35" s="499"/>
    </row>
    <row r="36" spans="1:7" x14ac:dyDescent="0.25">
      <c r="A36" s="41"/>
      <c r="B36" s="21"/>
      <c r="C36" s="56"/>
      <c r="D36" s="56"/>
      <c r="E36" s="56"/>
      <c r="F36" s="56"/>
      <c r="G36" s="57"/>
    </row>
    <row r="37" spans="1:7" x14ac:dyDescent="0.25">
      <c r="A37" s="43" t="s">
        <v>50</v>
      </c>
      <c r="B37" s="23"/>
      <c r="C37" s="23"/>
      <c r="D37" s="23"/>
      <c r="E37" s="23"/>
      <c r="F37" s="23"/>
      <c r="G37" s="44"/>
    </row>
    <row r="38" spans="1:7" ht="39.9" customHeight="1" thickBot="1" x14ac:dyDescent="0.3">
      <c r="A38" s="503"/>
      <c r="B38" s="504"/>
      <c r="C38" s="504"/>
      <c r="D38" s="504"/>
      <c r="E38" s="504"/>
      <c r="F38" s="504"/>
      <c r="G38" s="505"/>
    </row>
    <row r="39" spans="1:7" x14ac:dyDescent="0.25">
      <c r="A39" s="41"/>
      <c r="B39" s="21"/>
      <c r="C39" s="90"/>
      <c r="D39" s="90"/>
      <c r="E39" s="90"/>
      <c r="F39" s="90"/>
      <c r="G39" s="91"/>
    </row>
    <row r="40" spans="1:7" x14ac:dyDescent="0.25">
      <c r="A40" s="41" t="s">
        <v>813</v>
      </c>
      <c r="B40" s="21"/>
      <c r="C40" s="24"/>
      <c r="D40" s="24"/>
      <c r="E40" s="24"/>
      <c r="F40" s="24"/>
      <c r="G40" s="92"/>
    </row>
    <row r="41" spans="1:7" x14ac:dyDescent="0.25">
      <c r="A41" s="45"/>
      <c r="B41" s="25"/>
      <c r="C41" s="25"/>
      <c r="D41" s="25"/>
      <c r="E41" s="25"/>
      <c r="F41" s="25"/>
      <c r="G41" s="93"/>
    </row>
    <row r="42" spans="1:7" x14ac:dyDescent="0.25">
      <c r="A42" s="41"/>
      <c r="B42" s="25"/>
      <c r="C42" s="24"/>
      <c r="D42" s="24"/>
      <c r="E42" s="24"/>
      <c r="F42" s="24"/>
      <c r="G42" s="92"/>
    </row>
    <row r="43" spans="1:7" x14ac:dyDescent="0.25">
      <c r="A43" s="41"/>
      <c r="B43" s="545" t="s">
        <v>104</v>
      </c>
      <c r="C43" s="545"/>
      <c r="D43" s="545"/>
      <c r="E43" s="545"/>
      <c r="F43" s="88"/>
      <c r="G43" s="89"/>
    </row>
    <row r="44" spans="1:7" x14ac:dyDescent="0.25">
      <c r="A44" s="41"/>
      <c r="B44" s="512" t="s">
        <v>105</v>
      </c>
      <c r="C44" s="512"/>
      <c r="D44" s="512"/>
      <c r="E44" s="512"/>
      <c r="F44" s="88"/>
      <c r="G44" s="89"/>
    </row>
    <row r="45" spans="1:7" x14ac:dyDescent="0.25">
      <c r="A45" s="41"/>
      <c r="B45" s="512" t="s">
        <v>106</v>
      </c>
      <c r="C45" s="512"/>
      <c r="D45" s="512"/>
      <c r="E45" s="512"/>
      <c r="F45" s="88"/>
      <c r="G45" s="89"/>
    </row>
    <row r="46" spans="1:7" x14ac:dyDescent="0.25">
      <c r="A46" s="41"/>
      <c r="B46" s="21"/>
      <c r="C46" s="133"/>
      <c r="D46" s="88"/>
      <c r="E46" s="88"/>
      <c r="F46" s="88"/>
      <c r="G46" s="89"/>
    </row>
    <row r="47" spans="1:7" x14ac:dyDescent="0.25">
      <c r="A47" s="494"/>
      <c r="B47" s="495"/>
      <c r="C47" s="495"/>
      <c r="D47" s="495"/>
      <c r="E47" s="495"/>
      <c r="F47" s="495"/>
      <c r="G47" s="496"/>
    </row>
    <row r="48" spans="1:7" x14ac:dyDescent="0.25">
      <c r="A48" s="494"/>
      <c r="B48" s="495"/>
      <c r="C48" s="495"/>
      <c r="D48" s="495"/>
      <c r="E48" s="495"/>
      <c r="F48" s="495"/>
      <c r="G48" s="496"/>
    </row>
    <row r="49" spans="1:7" x14ac:dyDescent="0.25">
      <c r="A49" s="494"/>
      <c r="B49" s="495"/>
      <c r="C49" s="495"/>
      <c r="D49" s="495"/>
      <c r="E49" s="495"/>
      <c r="F49" s="495"/>
      <c r="G49" s="496"/>
    </row>
    <row r="50" spans="1:7" x14ac:dyDescent="0.25">
      <c r="A50" s="494"/>
      <c r="B50" s="495"/>
      <c r="C50" s="495"/>
      <c r="D50" s="495"/>
      <c r="E50" s="495"/>
      <c r="F50" s="495"/>
      <c r="G50" s="496"/>
    </row>
    <row r="51" spans="1:7" x14ac:dyDescent="0.25">
      <c r="A51" s="46"/>
      <c r="B51" s="26"/>
      <c r="C51" s="86"/>
      <c r="D51" s="86"/>
      <c r="E51" s="86"/>
      <c r="F51" s="86"/>
      <c r="G51" s="87"/>
    </row>
    <row r="52" spans="1:7" ht="13.8" thickBot="1" x14ac:dyDescent="0.3">
      <c r="A52" s="47"/>
      <c r="B52" s="48"/>
      <c r="C52" s="48"/>
      <c r="D52" s="48"/>
      <c r="E52" s="48"/>
      <c r="F52" s="48"/>
      <c r="G52" s="94"/>
    </row>
    <row r="53" spans="1:7" x14ac:dyDescent="0.25">
      <c r="A53" s="26"/>
      <c r="B53" s="26"/>
      <c r="C53" s="26"/>
      <c r="D53" s="26"/>
      <c r="E53" s="26"/>
      <c r="F53" s="26"/>
      <c r="G53" s="26"/>
    </row>
    <row r="54" spans="1:7" x14ac:dyDescent="0.25">
      <c r="A54" s="49"/>
      <c r="B54" s="21"/>
      <c r="C54" s="21"/>
      <c r="D54" s="22"/>
      <c r="E54" s="22"/>
      <c r="F54" s="22"/>
      <c r="G54" s="22"/>
    </row>
    <row r="55" spans="1:7" x14ac:dyDescent="0.25">
      <c r="A55" s="21"/>
      <c r="B55" s="21"/>
      <c r="C55" s="22"/>
      <c r="D55" s="22"/>
      <c r="E55" s="22"/>
      <c r="F55" s="22"/>
      <c r="G55" s="22"/>
    </row>
  </sheetData>
  <mergeCells count="45">
    <mergeCell ref="B43:E43"/>
    <mergeCell ref="B44:E44"/>
    <mergeCell ref="B45:E45"/>
    <mergeCell ref="A50:B50"/>
    <mergeCell ref="C50:G50"/>
    <mergeCell ref="A2:G2"/>
    <mergeCell ref="A5:G5"/>
    <mergeCell ref="A8:G8"/>
    <mergeCell ref="F10:G10"/>
    <mergeCell ref="F11:G11"/>
    <mergeCell ref="A13:E13"/>
    <mergeCell ref="F13:G13"/>
    <mergeCell ref="A14:E14"/>
    <mergeCell ref="F14:G14"/>
    <mergeCell ref="A25:B25"/>
    <mergeCell ref="A16:B17"/>
    <mergeCell ref="C16:C17"/>
    <mergeCell ref="D16:F16"/>
    <mergeCell ref="G16:G17"/>
    <mergeCell ref="A18:B18"/>
    <mergeCell ref="A19:B19"/>
    <mergeCell ref="A20:B20"/>
    <mergeCell ref="E30:E31"/>
    <mergeCell ref="B31:D31"/>
    <mergeCell ref="A21:B21"/>
    <mergeCell ref="A22:B22"/>
    <mergeCell ref="A23:B23"/>
    <mergeCell ref="A24:B24"/>
    <mergeCell ref="A26:B26"/>
    <mergeCell ref="A1:G1"/>
    <mergeCell ref="A49:B49"/>
    <mergeCell ref="C49:G49"/>
    <mergeCell ref="A35:G35"/>
    <mergeCell ref="A34:G34"/>
    <mergeCell ref="A33:G33"/>
    <mergeCell ref="A38:G38"/>
    <mergeCell ref="A47:B47"/>
    <mergeCell ref="C47:G47"/>
    <mergeCell ref="A48:B48"/>
    <mergeCell ref="C48:G48"/>
    <mergeCell ref="A27:B27"/>
    <mergeCell ref="D27:F27"/>
    <mergeCell ref="A29:G29"/>
    <mergeCell ref="A30:A31"/>
    <mergeCell ref="B30:D30"/>
  </mergeCells>
  <printOptions horizontalCentered="1"/>
  <pageMargins left="1.1811023622047245" right="0.78740157480314965" top="0.78740157480314965" bottom="0.78740157480314965" header="0" footer="0.31496062992125984"/>
  <pageSetup paperSize="9" scale="70" orientation="portrait" r:id="rId1"/>
  <headerFooter>
    <oddFooter>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267"/>
  <sheetViews>
    <sheetView showGridLines="0" view="pageBreakPreview" topLeftCell="A160" zoomScale="90" zoomScaleNormal="85" zoomScaleSheetLayoutView="90" workbookViewId="0">
      <selection activeCell="D170" sqref="D170"/>
    </sheetView>
  </sheetViews>
  <sheetFormatPr defaultColWidth="9.109375" defaultRowHeight="13.2" x14ac:dyDescent="0.25"/>
  <cols>
    <col min="1" max="1" width="6" style="113" customWidth="1"/>
    <col min="2" max="2" width="7.6640625" style="2" customWidth="1"/>
    <col min="3" max="3" width="10.21875" style="6" customWidth="1"/>
    <col min="4" max="4" width="66.21875" style="3" customWidth="1"/>
    <col min="5" max="5" width="6.5546875" style="4" customWidth="1"/>
    <col min="6" max="6" width="104.6640625" style="4" customWidth="1"/>
    <col min="7" max="7" width="20.21875" style="99" customWidth="1"/>
    <col min="8" max="8" width="9.6640625" style="122" bestFit="1" customWidth="1"/>
    <col min="9" max="9" width="16" style="2" customWidth="1"/>
    <col min="10" max="10" width="12.6640625" style="2" bestFit="1" customWidth="1"/>
    <col min="11" max="11" width="12.6640625" style="2" customWidth="1"/>
    <col min="12" max="12" width="9.109375" style="2"/>
    <col min="13" max="13" width="12.6640625" style="2" bestFit="1" customWidth="1"/>
    <col min="14" max="16384" width="9.109375" style="2"/>
  </cols>
  <sheetData>
    <row r="1" spans="1:13" ht="84.75" customHeight="1" thickBot="1" x14ac:dyDescent="0.3">
      <c r="A1" s="546"/>
      <c r="B1" s="547"/>
      <c r="C1" s="547"/>
      <c r="D1" s="547"/>
      <c r="E1" s="547"/>
      <c r="F1" s="547"/>
      <c r="G1" s="548"/>
    </row>
    <row r="2" spans="1:13" ht="13.8" thickBot="1" x14ac:dyDescent="0.3">
      <c r="A2" s="551" t="s">
        <v>68</v>
      </c>
      <c r="B2" s="552"/>
      <c r="C2" s="552"/>
      <c r="D2" s="552"/>
      <c r="E2" s="552"/>
      <c r="F2" s="549" t="s">
        <v>69</v>
      </c>
      <c r="G2" s="550"/>
    </row>
    <row r="3" spans="1:13" x14ac:dyDescent="0.25">
      <c r="A3" s="566" t="str">
        <f>'Planilha Orçamentaria'!A3:D3</f>
        <v>OBRA: REFORMA E AMPLIAÇÃO DA ESTAÇÃO RODOVIÁRIA</v>
      </c>
      <c r="B3" s="567"/>
      <c r="C3" s="567"/>
      <c r="D3" s="567"/>
      <c r="E3" s="568"/>
      <c r="F3" s="207" t="s">
        <v>70</v>
      </c>
      <c r="G3" s="71" t="s">
        <v>51</v>
      </c>
    </row>
    <row r="4" spans="1:13" x14ac:dyDescent="0.25">
      <c r="A4" s="569" t="str">
        <f>'Planilha Orçamentaria'!A4:D4</f>
        <v>LOCAL: AVENIDA MAGALHÃES PINTO</v>
      </c>
      <c r="B4" s="570"/>
      <c r="C4" s="570"/>
      <c r="D4" s="570"/>
      <c r="E4" s="571"/>
      <c r="F4" s="208" t="s">
        <v>81</v>
      </c>
      <c r="G4" s="172" t="s">
        <v>905</v>
      </c>
    </row>
    <row r="5" spans="1:13" ht="13.8" thickBot="1" x14ac:dyDescent="0.3">
      <c r="A5" s="572" t="s">
        <v>114</v>
      </c>
      <c r="B5" s="573"/>
      <c r="C5" s="573"/>
      <c r="D5" s="573"/>
      <c r="E5" s="574"/>
      <c r="F5" s="209" t="s">
        <v>82</v>
      </c>
      <c r="G5" s="173" t="s">
        <v>113</v>
      </c>
    </row>
    <row r="6" spans="1:13" ht="16.2" thickBot="1" x14ac:dyDescent="0.3">
      <c r="A6" s="553" t="s">
        <v>53</v>
      </c>
      <c r="B6" s="554"/>
      <c r="C6" s="554"/>
      <c r="D6" s="554"/>
      <c r="E6" s="554"/>
      <c r="F6" s="554"/>
      <c r="G6" s="555"/>
    </row>
    <row r="7" spans="1:13" s="127" customFormat="1" ht="13.8" thickBot="1" x14ac:dyDescent="0.3">
      <c r="A7" s="139"/>
      <c r="C7" s="83"/>
      <c r="G7" s="163"/>
      <c r="H7" s="123"/>
      <c r="J7" s="54"/>
      <c r="K7" s="54"/>
      <c r="L7" s="54"/>
      <c r="M7" s="54"/>
    </row>
    <row r="8" spans="1:13" s="7" customFormat="1" ht="13.8" thickBot="1" x14ac:dyDescent="0.3">
      <c r="A8" s="111" t="s">
        <v>5</v>
      </c>
      <c r="B8" s="52" t="s">
        <v>6</v>
      </c>
      <c r="C8" s="52" t="s">
        <v>3</v>
      </c>
      <c r="D8" s="52" t="s">
        <v>7</v>
      </c>
      <c r="E8" s="52" t="s">
        <v>4</v>
      </c>
      <c r="F8" s="52" t="s">
        <v>87</v>
      </c>
      <c r="G8" s="164" t="s">
        <v>8</v>
      </c>
      <c r="H8" s="124"/>
      <c r="I8" s="127"/>
      <c r="J8" s="556"/>
      <c r="K8" s="556"/>
      <c r="L8" s="556"/>
      <c r="M8" s="556"/>
    </row>
    <row r="9" spans="1:13" ht="25.95" customHeight="1" thickBot="1" x14ac:dyDescent="0.3">
      <c r="A9" s="160">
        <v>1</v>
      </c>
      <c r="B9" s="161"/>
      <c r="C9" s="162"/>
      <c r="D9" s="161" t="s">
        <v>109</v>
      </c>
      <c r="E9" s="161"/>
      <c r="F9" s="161"/>
      <c r="G9" s="165"/>
      <c r="H9" s="132"/>
      <c r="I9" s="127"/>
    </row>
    <row r="10" spans="1:13" ht="79.2" x14ac:dyDescent="0.25">
      <c r="A10" s="112" t="s">
        <v>0</v>
      </c>
      <c r="B10" s="129" t="s">
        <v>85</v>
      </c>
      <c r="C10" s="129" t="s">
        <v>117</v>
      </c>
      <c r="D10" s="220" t="s">
        <v>118</v>
      </c>
      <c r="E10" s="174" t="s">
        <v>1</v>
      </c>
      <c r="F10" s="174" t="s">
        <v>141</v>
      </c>
      <c r="G10" s="219">
        <v>2.88</v>
      </c>
      <c r="H10" s="132"/>
      <c r="I10" s="127"/>
    </row>
    <row r="11" spans="1:13" ht="39.6" x14ac:dyDescent="0.25">
      <c r="A11" s="112" t="s">
        <v>119</v>
      </c>
      <c r="B11" s="129" t="s">
        <v>85</v>
      </c>
      <c r="C11" s="129" t="s">
        <v>148</v>
      </c>
      <c r="D11" s="241" t="s">
        <v>147</v>
      </c>
      <c r="E11" s="174" t="s">
        <v>122</v>
      </c>
      <c r="F11" s="174" t="s">
        <v>142</v>
      </c>
      <c r="G11" s="219">
        <v>5</v>
      </c>
      <c r="H11" s="132"/>
      <c r="I11" s="127"/>
    </row>
    <row r="12" spans="1:13" ht="52.8" x14ac:dyDescent="0.25">
      <c r="A12" s="112" t="s">
        <v>120</v>
      </c>
      <c r="B12" s="129" t="s">
        <v>85</v>
      </c>
      <c r="C12" s="256" t="s">
        <v>731</v>
      </c>
      <c r="D12" s="212" t="s">
        <v>732</v>
      </c>
      <c r="E12" s="174" t="s">
        <v>122</v>
      </c>
      <c r="F12" s="174" t="s">
        <v>142</v>
      </c>
      <c r="G12" s="219">
        <v>5</v>
      </c>
      <c r="H12" s="132"/>
      <c r="I12" s="127"/>
    </row>
    <row r="13" spans="1:13" ht="39.6" x14ac:dyDescent="0.25">
      <c r="A13" s="112" t="s">
        <v>140</v>
      </c>
      <c r="B13" s="174" t="s">
        <v>85</v>
      </c>
      <c r="C13" s="407" t="s">
        <v>777</v>
      </c>
      <c r="D13" s="307" t="s">
        <v>776</v>
      </c>
      <c r="E13" s="174" t="s">
        <v>121</v>
      </c>
      <c r="F13" s="174" t="s">
        <v>814</v>
      </c>
      <c r="G13" s="219">
        <v>1</v>
      </c>
      <c r="H13" s="132"/>
      <c r="I13" s="127"/>
    </row>
    <row r="14" spans="1:13" ht="52.8" x14ac:dyDescent="0.25">
      <c r="A14" s="112" t="s">
        <v>783</v>
      </c>
      <c r="B14" s="174" t="s">
        <v>85</v>
      </c>
      <c r="C14" s="360" t="s">
        <v>910</v>
      </c>
      <c r="D14" s="242" t="s">
        <v>909</v>
      </c>
      <c r="E14" s="174" t="s">
        <v>86</v>
      </c>
      <c r="F14" s="174" t="s">
        <v>911</v>
      </c>
      <c r="G14" s="219">
        <v>45.44</v>
      </c>
      <c r="H14" s="132"/>
      <c r="I14" s="127"/>
    </row>
    <row r="15" spans="1:13" ht="26.4" x14ac:dyDescent="0.25">
      <c r="A15" s="112" t="s">
        <v>784</v>
      </c>
      <c r="B15" s="174" t="s">
        <v>85</v>
      </c>
      <c r="C15" s="408" t="s">
        <v>782</v>
      </c>
      <c r="D15" s="319" t="s">
        <v>781</v>
      </c>
      <c r="E15" s="174" t="s">
        <v>84</v>
      </c>
      <c r="F15" s="174" t="s">
        <v>815</v>
      </c>
      <c r="G15" s="219">
        <v>319.91000000000003</v>
      </c>
      <c r="H15" s="132"/>
      <c r="I15" s="127"/>
    </row>
    <row r="16" spans="1:13" ht="40.200000000000003" thickBot="1" x14ac:dyDescent="0.3">
      <c r="A16" s="112" t="s">
        <v>908</v>
      </c>
      <c r="B16" s="201" t="s">
        <v>85</v>
      </c>
      <c r="C16" s="407" t="s">
        <v>786</v>
      </c>
      <c r="D16" s="189" t="s">
        <v>785</v>
      </c>
      <c r="E16" s="174" t="s">
        <v>84</v>
      </c>
      <c r="F16" s="174" t="s">
        <v>816</v>
      </c>
      <c r="G16" s="219">
        <v>390.66</v>
      </c>
      <c r="H16" s="132"/>
      <c r="I16" s="127"/>
    </row>
    <row r="17" spans="1:13" ht="25.95" customHeight="1" thickBot="1" x14ac:dyDescent="0.3">
      <c r="A17" s="160">
        <v>2</v>
      </c>
      <c r="B17" s="161"/>
      <c r="C17" s="162"/>
      <c r="D17" s="161" t="s">
        <v>123</v>
      </c>
      <c r="E17" s="161"/>
      <c r="F17" s="161"/>
      <c r="G17" s="165"/>
      <c r="H17" s="132"/>
      <c r="I17" s="127"/>
    </row>
    <row r="18" spans="1:13" ht="52.8" x14ac:dyDescent="0.25">
      <c r="A18" s="112" t="s">
        <v>88</v>
      </c>
      <c r="B18" s="129" t="s">
        <v>85</v>
      </c>
      <c r="C18" s="129" t="s">
        <v>125</v>
      </c>
      <c r="D18" s="220" t="s">
        <v>124</v>
      </c>
      <c r="E18" s="129" t="s">
        <v>84</v>
      </c>
      <c r="F18" s="129" t="s">
        <v>143</v>
      </c>
      <c r="G18" s="167">
        <v>41.45</v>
      </c>
      <c r="H18" s="557"/>
      <c r="I18" s="558"/>
      <c r="J18" s="558"/>
      <c r="K18" s="558"/>
      <c r="L18" s="558"/>
      <c r="M18" s="126"/>
    </row>
    <row r="19" spans="1:13" ht="39.6" x14ac:dyDescent="0.25">
      <c r="A19" s="112" t="s">
        <v>89</v>
      </c>
      <c r="B19" s="129" t="s">
        <v>85</v>
      </c>
      <c r="C19" s="129" t="s">
        <v>150</v>
      </c>
      <c r="D19" s="242" t="s">
        <v>149</v>
      </c>
      <c r="E19" s="129" t="s">
        <v>84</v>
      </c>
      <c r="F19" s="129" t="s">
        <v>353</v>
      </c>
      <c r="G19" s="167">
        <v>3.77</v>
      </c>
      <c r="H19" s="235"/>
      <c r="I19" s="236"/>
      <c r="J19" s="236"/>
      <c r="K19" s="236"/>
      <c r="L19" s="236"/>
      <c r="M19" s="126"/>
    </row>
    <row r="20" spans="1:13" x14ac:dyDescent="0.25">
      <c r="A20" s="112" t="s">
        <v>90</v>
      </c>
      <c r="B20" s="129" t="s">
        <v>85</v>
      </c>
      <c r="C20" s="129" t="s">
        <v>163</v>
      </c>
      <c r="D20" s="9" t="s">
        <v>162</v>
      </c>
      <c r="E20" s="129" t="s">
        <v>84</v>
      </c>
      <c r="F20" s="129" t="s">
        <v>164</v>
      </c>
      <c r="G20" s="167">
        <v>185.78</v>
      </c>
      <c r="H20" s="235"/>
      <c r="I20" s="236"/>
      <c r="J20" s="236"/>
      <c r="K20" s="236"/>
      <c r="L20" s="236"/>
      <c r="M20" s="126"/>
    </row>
    <row r="21" spans="1:13" x14ac:dyDescent="0.25">
      <c r="A21" s="112" t="s">
        <v>111</v>
      </c>
      <c r="B21" s="129" t="s">
        <v>85</v>
      </c>
      <c r="C21" s="174" t="s">
        <v>127</v>
      </c>
      <c r="D21" s="244" t="s">
        <v>126</v>
      </c>
      <c r="E21" s="174" t="s">
        <v>86</v>
      </c>
      <c r="F21" s="174" t="s">
        <v>144</v>
      </c>
      <c r="G21" s="214">
        <v>12</v>
      </c>
      <c r="H21" s="193"/>
      <c r="I21" s="194"/>
      <c r="J21" s="194"/>
      <c r="K21" s="194"/>
      <c r="L21" s="194"/>
      <c r="M21" s="126"/>
    </row>
    <row r="22" spans="1:13" x14ac:dyDescent="0.25">
      <c r="A22" s="112" t="s">
        <v>112</v>
      </c>
      <c r="B22" s="129" t="s">
        <v>85</v>
      </c>
      <c r="C22" s="174" t="s">
        <v>136</v>
      </c>
      <c r="D22" s="244" t="s">
        <v>135</v>
      </c>
      <c r="E22" s="174" t="s">
        <v>86</v>
      </c>
      <c r="F22" s="174" t="s">
        <v>145</v>
      </c>
      <c r="G22" s="214">
        <v>34</v>
      </c>
      <c r="H22" s="235"/>
      <c r="I22" s="236"/>
      <c r="J22" s="236"/>
      <c r="K22" s="236"/>
      <c r="L22" s="236"/>
      <c r="M22" s="126"/>
    </row>
    <row r="23" spans="1:13" x14ac:dyDescent="0.25">
      <c r="A23" s="112" t="s">
        <v>131</v>
      </c>
      <c r="B23" s="129" t="s">
        <v>85</v>
      </c>
      <c r="C23" s="174" t="s">
        <v>129</v>
      </c>
      <c r="D23" s="211" t="s">
        <v>128</v>
      </c>
      <c r="E23" s="174" t="s">
        <v>86</v>
      </c>
      <c r="F23" s="174" t="s">
        <v>146</v>
      </c>
      <c r="G23" s="214">
        <v>13.5</v>
      </c>
      <c r="H23" s="235"/>
      <c r="I23" s="236"/>
      <c r="J23" s="236"/>
      <c r="K23" s="236"/>
      <c r="L23" s="236"/>
      <c r="M23" s="126"/>
    </row>
    <row r="24" spans="1:13" ht="39.6" x14ac:dyDescent="0.25">
      <c r="A24" s="112" t="s">
        <v>132</v>
      </c>
      <c r="B24" s="129" t="s">
        <v>83</v>
      </c>
      <c r="C24" s="177">
        <v>93358</v>
      </c>
      <c r="D24" s="234" t="s">
        <v>130</v>
      </c>
      <c r="E24" s="174" t="s">
        <v>84</v>
      </c>
      <c r="F24" s="174" t="s">
        <v>151</v>
      </c>
      <c r="G24" s="214">
        <v>12.49</v>
      </c>
      <c r="H24" s="193"/>
      <c r="I24" s="194"/>
      <c r="J24" s="194"/>
      <c r="K24" s="194"/>
      <c r="L24" s="194"/>
      <c r="M24" s="126"/>
    </row>
    <row r="25" spans="1:13" ht="26.4" x14ac:dyDescent="0.25">
      <c r="A25" s="112" t="s">
        <v>133</v>
      </c>
      <c r="B25" s="174" t="s">
        <v>85</v>
      </c>
      <c r="C25" s="201" t="s">
        <v>152</v>
      </c>
      <c r="D25" s="221" t="s">
        <v>137</v>
      </c>
      <c r="E25" s="201" t="s">
        <v>1</v>
      </c>
      <c r="F25" s="174" t="s">
        <v>153</v>
      </c>
      <c r="G25" s="215">
        <v>24.89</v>
      </c>
      <c r="H25" s="193"/>
      <c r="I25" s="194"/>
      <c r="J25" s="194"/>
      <c r="K25" s="194"/>
      <c r="L25" s="194"/>
      <c r="M25" s="126"/>
    </row>
    <row r="26" spans="1:13" ht="39.6" x14ac:dyDescent="0.25">
      <c r="A26" s="112" t="s">
        <v>134</v>
      </c>
      <c r="B26" s="174" t="s">
        <v>85</v>
      </c>
      <c r="C26" s="174" t="s">
        <v>155</v>
      </c>
      <c r="D26" s="243" t="s">
        <v>154</v>
      </c>
      <c r="E26" s="174" t="s">
        <v>84</v>
      </c>
      <c r="F26" s="174" t="s">
        <v>156</v>
      </c>
      <c r="G26" s="215">
        <v>20.04</v>
      </c>
      <c r="H26" s="235"/>
      <c r="I26" s="236"/>
      <c r="J26" s="236"/>
      <c r="K26" s="236"/>
      <c r="L26" s="236"/>
      <c r="M26" s="126"/>
    </row>
    <row r="27" spans="1:13" ht="26.4" x14ac:dyDescent="0.25">
      <c r="A27" s="112" t="s">
        <v>138</v>
      </c>
      <c r="B27" s="174" t="s">
        <v>85</v>
      </c>
      <c r="C27" s="237" t="s">
        <v>159</v>
      </c>
      <c r="D27" s="212" t="s">
        <v>157</v>
      </c>
      <c r="E27" s="174" t="s">
        <v>94</v>
      </c>
      <c r="F27" s="174" t="s">
        <v>161</v>
      </c>
      <c r="G27" s="215">
        <v>753.35</v>
      </c>
      <c r="H27" s="235"/>
      <c r="I27" s="236"/>
      <c r="J27" s="236"/>
      <c r="K27" s="236"/>
      <c r="L27" s="236"/>
      <c r="M27" s="126"/>
    </row>
    <row r="28" spans="1:13" ht="27" thickBot="1" x14ac:dyDescent="0.3">
      <c r="A28" s="112" t="s">
        <v>139</v>
      </c>
      <c r="B28" s="174" t="s">
        <v>85</v>
      </c>
      <c r="C28" s="237" t="s">
        <v>160</v>
      </c>
      <c r="D28" s="212" t="s">
        <v>158</v>
      </c>
      <c r="E28" s="174" t="s">
        <v>94</v>
      </c>
      <c r="F28" s="174" t="s">
        <v>161</v>
      </c>
      <c r="G28" s="215">
        <v>107.08</v>
      </c>
      <c r="H28" s="235"/>
      <c r="I28" s="236"/>
      <c r="J28" s="236"/>
      <c r="K28" s="236"/>
      <c r="L28" s="236"/>
      <c r="M28" s="126"/>
    </row>
    <row r="29" spans="1:13" ht="25.95" customHeight="1" thickBot="1" x14ac:dyDescent="0.3">
      <c r="A29" s="160">
        <v>3</v>
      </c>
      <c r="B29" s="161"/>
      <c r="C29" s="162"/>
      <c r="D29" s="161" t="s">
        <v>165</v>
      </c>
      <c r="E29" s="161"/>
      <c r="F29" s="161"/>
      <c r="G29" s="165"/>
      <c r="H29" s="132"/>
      <c r="I29" s="127"/>
    </row>
    <row r="30" spans="1:13" ht="39.6" x14ac:dyDescent="0.25">
      <c r="A30" s="112" t="s">
        <v>183</v>
      </c>
      <c r="B30" s="129" t="s">
        <v>83</v>
      </c>
      <c r="C30" s="129">
        <v>92413</v>
      </c>
      <c r="D30" s="252" t="s">
        <v>166</v>
      </c>
      <c r="E30" s="129" t="s">
        <v>1</v>
      </c>
      <c r="F30" s="129" t="s">
        <v>167</v>
      </c>
      <c r="G30" s="167">
        <v>122.36</v>
      </c>
      <c r="H30" s="132"/>
      <c r="I30" s="127"/>
    </row>
    <row r="31" spans="1:13" ht="39.6" x14ac:dyDescent="0.25">
      <c r="A31" s="112" t="s">
        <v>185</v>
      </c>
      <c r="B31" s="129" t="s">
        <v>83</v>
      </c>
      <c r="C31" s="174">
        <v>92448</v>
      </c>
      <c r="D31" s="233" t="s">
        <v>168</v>
      </c>
      <c r="E31" s="174" t="s">
        <v>1</v>
      </c>
      <c r="F31" s="174" t="s">
        <v>169</v>
      </c>
      <c r="G31" s="181">
        <v>135.55000000000001</v>
      </c>
      <c r="H31" s="132"/>
      <c r="I31" s="127"/>
    </row>
    <row r="32" spans="1:13" ht="39.6" x14ac:dyDescent="0.25">
      <c r="A32" s="112" t="s">
        <v>186</v>
      </c>
      <c r="B32" s="129" t="s">
        <v>83</v>
      </c>
      <c r="C32" s="240">
        <v>92759</v>
      </c>
      <c r="D32" s="253" t="s">
        <v>170</v>
      </c>
      <c r="E32" s="174" t="s">
        <v>94</v>
      </c>
      <c r="F32" s="174" t="s">
        <v>176</v>
      </c>
      <c r="G32" s="181">
        <v>256.95999999999998</v>
      </c>
      <c r="H32" s="132"/>
      <c r="I32" s="127"/>
    </row>
    <row r="33" spans="1:13" ht="39.6" x14ac:dyDescent="0.25">
      <c r="A33" s="112" t="s">
        <v>187</v>
      </c>
      <c r="B33" s="129" t="s">
        <v>83</v>
      </c>
      <c r="C33" s="174">
        <v>92760</v>
      </c>
      <c r="D33" s="242" t="s">
        <v>171</v>
      </c>
      <c r="E33" s="174" t="s">
        <v>94</v>
      </c>
      <c r="F33" s="174" t="s">
        <v>175</v>
      </c>
      <c r="G33" s="181">
        <v>93.3</v>
      </c>
      <c r="H33" s="132"/>
      <c r="I33" s="127"/>
    </row>
    <row r="34" spans="1:13" ht="39.6" x14ac:dyDescent="0.25">
      <c r="A34" s="112" t="s">
        <v>188</v>
      </c>
      <c r="B34" s="129" t="s">
        <v>83</v>
      </c>
      <c r="C34" s="174">
        <v>92761</v>
      </c>
      <c r="D34" s="251" t="s">
        <v>172</v>
      </c>
      <c r="E34" s="174" t="s">
        <v>94</v>
      </c>
      <c r="F34" s="174" t="s">
        <v>176</v>
      </c>
      <c r="G34" s="181">
        <v>216.99</v>
      </c>
      <c r="H34" s="132"/>
      <c r="I34" s="127"/>
    </row>
    <row r="35" spans="1:13" ht="39.6" x14ac:dyDescent="0.25">
      <c r="A35" s="112" t="s">
        <v>184</v>
      </c>
      <c r="B35" s="129" t="s">
        <v>83</v>
      </c>
      <c r="C35" s="174">
        <v>92762</v>
      </c>
      <c r="D35" s="212" t="s">
        <v>173</v>
      </c>
      <c r="E35" s="174" t="s">
        <v>94</v>
      </c>
      <c r="F35" s="174" t="s">
        <v>176</v>
      </c>
      <c r="G35" s="181">
        <v>502.25</v>
      </c>
      <c r="H35" s="132"/>
      <c r="I35" s="127"/>
    </row>
    <row r="36" spans="1:13" ht="26.4" x14ac:dyDescent="0.25">
      <c r="A36" s="112" t="s">
        <v>189</v>
      </c>
      <c r="B36" s="129" t="s">
        <v>83</v>
      </c>
      <c r="C36" s="174">
        <v>92763</v>
      </c>
      <c r="D36" s="241" t="s">
        <v>174</v>
      </c>
      <c r="E36" s="174" t="s">
        <v>94</v>
      </c>
      <c r="F36" s="174" t="s">
        <v>175</v>
      </c>
      <c r="G36" s="181">
        <v>217.64</v>
      </c>
      <c r="H36" s="132"/>
      <c r="I36" s="127"/>
    </row>
    <row r="37" spans="1:13" ht="26.4" x14ac:dyDescent="0.25">
      <c r="A37" s="112" t="s">
        <v>190</v>
      </c>
      <c r="B37" s="174" t="s">
        <v>85</v>
      </c>
      <c r="C37" s="254" t="s">
        <v>178</v>
      </c>
      <c r="D37" s="212" t="s">
        <v>177</v>
      </c>
      <c r="E37" s="174" t="s">
        <v>84</v>
      </c>
      <c r="F37" s="174" t="s">
        <v>179</v>
      </c>
      <c r="G37" s="181">
        <v>13.98</v>
      </c>
      <c r="H37" s="132"/>
      <c r="I37" s="127"/>
    </row>
    <row r="38" spans="1:13" ht="27" thickBot="1" x14ac:dyDescent="0.3">
      <c r="A38" s="112" t="s">
        <v>191</v>
      </c>
      <c r="B38" s="174" t="s">
        <v>85</v>
      </c>
      <c r="C38" s="254" t="s">
        <v>181</v>
      </c>
      <c r="D38" s="8" t="s">
        <v>180</v>
      </c>
      <c r="E38" s="174" t="s">
        <v>84</v>
      </c>
      <c r="F38" s="174" t="s">
        <v>182</v>
      </c>
      <c r="G38" s="181">
        <v>3.55</v>
      </c>
      <c r="H38" s="132"/>
      <c r="I38" s="127"/>
    </row>
    <row r="39" spans="1:13" ht="25.95" customHeight="1" thickBot="1" x14ac:dyDescent="0.3">
      <c r="A39" s="160">
        <v>4</v>
      </c>
      <c r="B39" s="161"/>
      <c r="C39" s="162"/>
      <c r="D39" s="161" t="s">
        <v>219</v>
      </c>
      <c r="E39" s="161"/>
      <c r="F39" s="161"/>
      <c r="G39" s="165"/>
      <c r="H39" s="132"/>
      <c r="I39" s="127"/>
    </row>
    <row r="40" spans="1:13" ht="39.6" x14ac:dyDescent="0.25">
      <c r="A40" s="112" t="s">
        <v>91</v>
      </c>
      <c r="B40" s="129" t="s">
        <v>85</v>
      </c>
      <c r="C40" s="129" t="s">
        <v>193</v>
      </c>
      <c r="D40" s="233" t="s">
        <v>192</v>
      </c>
      <c r="E40" s="129" t="s">
        <v>1</v>
      </c>
      <c r="F40" s="129" t="s">
        <v>194</v>
      </c>
      <c r="G40" s="167">
        <v>56.11</v>
      </c>
      <c r="H40" s="557"/>
      <c r="I40" s="558"/>
      <c r="J40" s="558"/>
      <c r="K40" s="558"/>
      <c r="L40" s="558"/>
      <c r="M40" s="126"/>
    </row>
    <row r="41" spans="1:13" ht="26.4" x14ac:dyDescent="0.25">
      <c r="A41" s="112" t="s">
        <v>110</v>
      </c>
      <c r="B41" s="129" t="s">
        <v>85</v>
      </c>
      <c r="C41" s="174" t="s">
        <v>196</v>
      </c>
      <c r="D41" s="251" t="s">
        <v>195</v>
      </c>
      <c r="E41" s="129" t="s">
        <v>1</v>
      </c>
      <c r="F41" s="174" t="s">
        <v>197</v>
      </c>
      <c r="G41" s="181">
        <v>86.19</v>
      </c>
      <c r="H41" s="239"/>
      <c r="I41" s="238"/>
      <c r="J41" s="238"/>
      <c r="K41" s="238"/>
      <c r="L41" s="238"/>
      <c r="M41" s="126"/>
    </row>
    <row r="42" spans="1:13" ht="39.6" x14ac:dyDescent="0.25">
      <c r="A42" s="112" t="s">
        <v>208</v>
      </c>
      <c r="B42" s="129" t="s">
        <v>85</v>
      </c>
      <c r="C42" s="249" t="s">
        <v>199</v>
      </c>
      <c r="D42" s="212" t="s">
        <v>198</v>
      </c>
      <c r="E42" s="174" t="s">
        <v>1</v>
      </c>
      <c r="F42" s="174" t="s">
        <v>352</v>
      </c>
      <c r="G42" s="181">
        <v>157.38</v>
      </c>
      <c r="H42" s="239"/>
      <c r="I42" s="238"/>
      <c r="J42" s="238"/>
      <c r="K42" s="238"/>
      <c r="L42" s="238"/>
      <c r="M42" s="126"/>
    </row>
    <row r="43" spans="1:13" ht="26.4" x14ac:dyDescent="0.25">
      <c r="A43" s="112" t="s">
        <v>209</v>
      </c>
      <c r="B43" s="129" t="s">
        <v>83</v>
      </c>
      <c r="C43" s="256">
        <v>93197</v>
      </c>
      <c r="D43" s="211" t="s">
        <v>200</v>
      </c>
      <c r="E43" s="174" t="s">
        <v>86</v>
      </c>
      <c r="F43" s="174" t="s">
        <v>204</v>
      </c>
      <c r="G43" s="181">
        <v>12</v>
      </c>
      <c r="H43" s="247"/>
      <c r="I43" s="248"/>
      <c r="J43" s="248"/>
      <c r="K43" s="248"/>
      <c r="L43" s="248"/>
      <c r="M43" s="126"/>
    </row>
    <row r="44" spans="1:13" ht="26.4" x14ac:dyDescent="0.25">
      <c r="A44" s="112" t="s">
        <v>210</v>
      </c>
      <c r="B44" s="129" t="s">
        <v>83</v>
      </c>
      <c r="C44" s="249">
        <v>93187</v>
      </c>
      <c r="D44" s="257" t="s">
        <v>201</v>
      </c>
      <c r="E44" s="174" t="s">
        <v>86</v>
      </c>
      <c r="F44" s="174" t="s">
        <v>203</v>
      </c>
      <c r="G44" s="181">
        <v>12</v>
      </c>
      <c r="H44" s="247"/>
      <c r="I44" s="248"/>
      <c r="J44" s="248"/>
      <c r="K44" s="248"/>
      <c r="L44" s="248"/>
      <c r="M44" s="126"/>
    </row>
    <row r="45" spans="1:13" ht="26.4" x14ac:dyDescent="0.25">
      <c r="A45" s="112" t="s">
        <v>211</v>
      </c>
      <c r="B45" s="129" t="s">
        <v>83</v>
      </c>
      <c r="C45" s="250">
        <v>93188</v>
      </c>
      <c r="D45" s="212" t="s">
        <v>202</v>
      </c>
      <c r="E45" s="174" t="s">
        <v>86</v>
      </c>
      <c r="F45" s="174" t="s">
        <v>207</v>
      </c>
      <c r="G45" s="181">
        <v>7.2</v>
      </c>
      <c r="H45" s="247"/>
      <c r="I45" s="248"/>
      <c r="J45" s="248"/>
      <c r="K45" s="248"/>
      <c r="L45" s="248"/>
      <c r="M45" s="126"/>
    </row>
    <row r="46" spans="1:13" ht="27" thickBot="1" x14ac:dyDescent="0.3">
      <c r="A46" s="112" t="s">
        <v>212</v>
      </c>
      <c r="B46" s="129" t="s">
        <v>83</v>
      </c>
      <c r="C46" s="249">
        <v>93189</v>
      </c>
      <c r="D46" s="8" t="s">
        <v>205</v>
      </c>
      <c r="E46" s="174" t="s">
        <v>86</v>
      </c>
      <c r="F46" s="174" t="s">
        <v>206</v>
      </c>
      <c r="G46" s="181">
        <v>3.6</v>
      </c>
      <c r="H46" s="247"/>
      <c r="I46" s="248"/>
      <c r="J46" s="248"/>
      <c r="K46" s="248"/>
      <c r="L46" s="248"/>
      <c r="M46" s="126"/>
    </row>
    <row r="47" spans="1:13" ht="25.95" customHeight="1" thickBot="1" x14ac:dyDescent="0.3">
      <c r="A47" s="160">
        <v>5</v>
      </c>
      <c r="B47" s="161"/>
      <c r="C47" s="162"/>
      <c r="D47" s="161" t="s">
        <v>220</v>
      </c>
      <c r="E47" s="161"/>
      <c r="F47" s="161"/>
      <c r="G47" s="165"/>
      <c r="H47" s="132"/>
      <c r="I47" s="127"/>
    </row>
    <row r="48" spans="1:13" ht="53.4" thickBot="1" x14ac:dyDescent="0.3">
      <c r="A48" s="112" t="s">
        <v>93</v>
      </c>
      <c r="B48" s="129" t="s">
        <v>85</v>
      </c>
      <c r="C48" s="267" t="s">
        <v>213</v>
      </c>
      <c r="D48" s="268" t="s">
        <v>215</v>
      </c>
      <c r="E48" s="129" t="s">
        <v>1</v>
      </c>
      <c r="F48" s="129" t="s">
        <v>214</v>
      </c>
      <c r="G48" s="166">
        <v>148.30000000000001</v>
      </c>
      <c r="H48" s="132"/>
      <c r="I48" s="127"/>
    </row>
    <row r="49" spans="1:9" ht="31.8" customHeight="1" thickBot="1" x14ac:dyDescent="0.3">
      <c r="A49" s="160">
        <v>6</v>
      </c>
      <c r="B49" s="161"/>
      <c r="C49" s="162"/>
      <c r="D49" s="161" t="s">
        <v>221</v>
      </c>
      <c r="E49" s="161"/>
      <c r="F49" s="161"/>
      <c r="G49" s="165"/>
      <c r="H49" s="177"/>
      <c r="I49" s="127"/>
    </row>
    <row r="50" spans="1:9" ht="52.8" x14ac:dyDescent="0.25">
      <c r="A50" s="112" t="s">
        <v>99</v>
      </c>
      <c r="B50" s="174" t="s">
        <v>83</v>
      </c>
      <c r="C50" s="273">
        <v>87905</v>
      </c>
      <c r="D50" s="251" t="s">
        <v>217</v>
      </c>
      <c r="E50" s="174" t="s">
        <v>1</v>
      </c>
      <c r="F50" s="177" t="s">
        <v>218</v>
      </c>
      <c r="G50" s="190">
        <v>133.54</v>
      </c>
      <c r="H50" s="132"/>
      <c r="I50" s="127"/>
    </row>
    <row r="51" spans="1:9" ht="52.8" x14ac:dyDescent="0.25">
      <c r="A51" s="112" t="s">
        <v>100</v>
      </c>
      <c r="B51" s="184" t="s">
        <v>83</v>
      </c>
      <c r="C51" s="183">
        <v>87775</v>
      </c>
      <c r="D51" s="242" t="s">
        <v>225</v>
      </c>
      <c r="E51" s="174" t="s">
        <v>1</v>
      </c>
      <c r="F51" s="174" t="s">
        <v>226</v>
      </c>
      <c r="G51" s="216">
        <v>133.54</v>
      </c>
      <c r="H51" s="132"/>
      <c r="I51" s="127"/>
    </row>
    <row r="52" spans="1:9" ht="26.4" x14ac:dyDescent="0.25">
      <c r="A52" s="112" t="s">
        <v>102</v>
      </c>
      <c r="B52" s="183" t="s">
        <v>85</v>
      </c>
      <c r="C52" s="278" t="s">
        <v>228</v>
      </c>
      <c r="D52" s="268" t="s">
        <v>227</v>
      </c>
      <c r="E52" s="201" t="s">
        <v>1</v>
      </c>
      <c r="F52" s="174" t="s">
        <v>226</v>
      </c>
      <c r="G52" s="276">
        <v>133.54</v>
      </c>
      <c r="H52" s="132"/>
      <c r="I52" s="127"/>
    </row>
    <row r="53" spans="1:9" ht="27" thickBot="1" x14ac:dyDescent="0.3">
      <c r="A53" s="196" t="s">
        <v>103</v>
      </c>
      <c r="B53" s="273" t="s">
        <v>83</v>
      </c>
      <c r="C53" s="258" t="s">
        <v>230</v>
      </c>
      <c r="D53" s="268" t="s">
        <v>229</v>
      </c>
      <c r="E53" s="201" t="s">
        <v>1</v>
      </c>
      <c r="F53" s="201" t="s">
        <v>226</v>
      </c>
      <c r="G53" s="276">
        <v>133.54</v>
      </c>
      <c r="H53" s="132"/>
      <c r="I53" s="127"/>
    </row>
    <row r="54" spans="1:9" ht="25.95" customHeight="1" thickBot="1" x14ac:dyDescent="0.3">
      <c r="A54" s="381">
        <v>7</v>
      </c>
      <c r="B54" s="162"/>
      <c r="C54" s="162"/>
      <c r="D54" s="161" t="s">
        <v>223</v>
      </c>
      <c r="E54" s="162"/>
      <c r="F54" s="162"/>
      <c r="G54" s="277"/>
      <c r="H54" s="132"/>
      <c r="I54" s="127"/>
    </row>
    <row r="55" spans="1:9" ht="52.8" x14ac:dyDescent="0.25">
      <c r="A55" s="112" t="s">
        <v>224</v>
      </c>
      <c r="B55" s="129" t="s">
        <v>83</v>
      </c>
      <c r="C55" s="184">
        <v>87879</v>
      </c>
      <c r="D55" s="265" t="s">
        <v>216</v>
      </c>
      <c r="E55" s="129" t="s">
        <v>1</v>
      </c>
      <c r="F55" s="275" t="s">
        <v>222</v>
      </c>
      <c r="G55" s="166">
        <v>650.42999999999995</v>
      </c>
      <c r="H55" s="132"/>
      <c r="I55" s="127"/>
    </row>
    <row r="56" spans="1:9" ht="52.8" x14ac:dyDescent="0.25">
      <c r="A56" s="112" t="s">
        <v>232</v>
      </c>
      <c r="B56" s="174" t="s">
        <v>83</v>
      </c>
      <c r="C56" s="183">
        <v>87529</v>
      </c>
      <c r="D56" s="189" t="s">
        <v>338</v>
      </c>
      <c r="E56" s="174" t="s">
        <v>1</v>
      </c>
      <c r="F56" s="174" t="s">
        <v>235</v>
      </c>
      <c r="G56" s="216">
        <v>650.42999999999995</v>
      </c>
      <c r="H56" s="132"/>
      <c r="I56" s="127"/>
    </row>
    <row r="57" spans="1:9" ht="26.4" x14ac:dyDescent="0.25">
      <c r="A57" s="112" t="s">
        <v>233</v>
      </c>
      <c r="B57" s="174" t="s">
        <v>85</v>
      </c>
      <c r="C57" s="183" t="s">
        <v>228</v>
      </c>
      <c r="D57" s="212" t="s">
        <v>227</v>
      </c>
      <c r="E57" s="174" t="s">
        <v>1</v>
      </c>
      <c r="F57" s="174" t="s">
        <v>235</v>
      </c>
      <c r="G57" s="216">
        <v>650.42999999999995</v>
      </c>
      <c r="H57" s="132"/>
      <c r="I57" s="127"/>
    </row>
    <row r="58" spans="1:9" ht="27" thickBot="1" x14ac:dyDescent="0.3">
      <c r="A58" s="196" t="s">
        <v>234</v>
      </c>
      <c r="B58" s="201" t="s">
        <v>83</v>
      </c>
      <c r="C58" s="273">
        <v>88489</v>
      </c>
      <c r="D58" s="268" t="s">
        <v>229</v>
      </c>
      <c r="E58" s="201" t="s">
        <v>1</v>
      </c>
      <c r="F58" s="201" t="s">
        <v>235</v>
      </c>
      <c r="G58" s="276">
        <v>650.42999999999995</v>
      </c>
      <c r="H58" s="132"/>
      <c r="I58" s="127"/>
    </row>
    <row r="59" spans="1:9" ht="25.95" customHeight="1" thickBot="1" x14ac:dyDescent="0.3">
      <c r="A59" s="225">
        <v>8</v>
      </c>
      <c r="B59" s="226"/>
      <c r="C59" s="226"/>
      <c r="D59" s="227" t="s">
        <v>236</v>
      </c>
      <c r="E59" s="226"/>
      <c r="F59" s="226"/>
      <c r="G59" s="286"/>
      <c r="H59" s="132"/>
      <c r="I59" s="127"/>
    </row>
    <row r="60" spans="1:9" ht="39.6" x14ac:dyDescent="0.25">
      <c r="A60" s="112" t="s">
        <v>239</v>
      </c>
      <c r="B60" s="129" t="s">
        <v>85</v>
      </c>
      <c r="C60" s="129" t="s">
        <v>238</v>
      </c>
      <c r="D60" s="265" t="s">
        <v>237</v>
      </c>
      <c r="E60" s="129" t="s">
        <v>1</v>
      </c>
      <c r="F60" s="129" t="s">
        <v>334</v>
      </c>
      <c r="G60" s="166">
        <v>268.79000000000002</v>
      </c>
      <c r="H60" s="132"/>
      <c r="I60" s="127"/>
    </row>
    <row r="61" spans="1:9" ht="26.4" x14ac:dyDescent="0.25">
      <c r="A61" s="112" t="s">
        <v>241</v>
      </c>
      <c r="B61" s="129" t="s">
        <v>85</v>
      </c>
      <c r="C61" s="183" t="s">
        <v>245</v>
      </c>
      <c r="D61" s="251" t="s">
        <v>240</v>
      </c>
      <c r="E61" s="174" t="s">
        <v>84</v>
      </c>
      <c r="F61" s="174" t="s">
        <v>335</v>
      </c>
      <c r="G61" s="216">
        <v>26.88</v>
      </c>
      <c r="H61" s="132"/>
      <c r="I61" s="127"/>
    </row>
    <row r="62" spans="1:9" ht="26.4" x14ac:dyDescent="0.25">
      <c r="A62" s="112" t="s">
        <v>242</v>
      </c>
      <c r="B62" s="129" t="s">
        <v>85</v>
      </c>
      <c r="C62" s="183" t="s">
        <v>247</v>
      </c>
      <c r="D62" s="242" t="s">
        <v>246</v>
      </c>
      <c r="E62" s="174" t="s">
        <v>1</v>
      </c>
      <c r="F62" s="174" t="s">
        <v>248</v>
      </c>
      <c r="G62" s="216">
        <v>268.79000000000002</v>
      </c>
      <c r="H62" s="132"/>
      <c r="I62" s="127"/>
    </row>
    <row r="63" spans="1:9" ht="39.6" x14ac:dyDescent="0.25">
      <c r="A63" s="112" t="s">
        <v>243</v>
      </c>
      <c r="B63" s="129" t="s">
        <v>85</v>
      </c>
      <c r="C63" s="174" t="s">
        <v>249</v>
      </c>
      <c r="D63" s="212" t="s">
        <v>263</v>
      </c>
      <c r="E63" s="174" t="s">
        <v>1</v>
      </c>
      <c r="F63" s="174" t="s">
        <v>336</v>
      </c>
      <c r="G63" s="216">
        <v>168.89</v>
      </c>
      <c r="H63" s="132"/>
      <c r="I63" s="127"/>
    </row>
    <row r="64" spans="1:9" ht="52.8" x14ac:dyDescent="0.25">
      <c r="A64" s="112" t="s">
        <v>244</v>
      </c>
      <c r="B64" s="129" t="s">
        <v>85</v>
      </c>
      <c r="C64" s="305" t="s">
        <v>250</v>
      </c>
      <c r="D64" s="242" t="s">
        <v>251</v>
      </c>
      <c r="E64" s="174" t="s">
        <v>1</v>
      </c>
      <c r="F64" s="174" t="s">
        <v>248</v>
      </c>
      <c r="G64" s="216">
        <v>99.9</v>
      </c>
      <c r="H64" s="132"/>
      <c r="I64" s="127"/>
    </row>
    <row r="65" spans="1:9" ht="53.4" thickBot="1" x14ac:dyDescent="0.3">
      <c r="A65" s="112" t="s">
        <v>337</v>
      </c>
      <c r="B65" s="177" t="s">
        <v>85</v>
      </c>
      <c r="C65" s="201" t="s">
        <v>253</v>
      </c>
      <c r="D65" s="8" t="s">
        <v>252</v>
      </c>
      <c r="E65" s="201" t="s">
        <v>86</v>
      </c>
      <c r="F65" s="201" t="s">
        <v>254</v>
      </c>
      <c r="G65" s="190">
        <v>93.12</v>
      </c>
      <c r="H65" s="132"/>
      <c r="I65" s="127"/>
    </row>
    <row r="66" spans="1:9" ht="25.95" customHeight="1" thickBot="1" x14ac:dyDescent="0.3">
      <c r="A66" s="225">
        <v>9</v>
      </c>
      <c r="B66" s="226"/>
      <c r="C66" s="226"/>
      <c r="D66" s="227" t="s">
        <v>255</v>
      </c>
      <c r="E66" s="226"/>
      <c r="F66" s="226"/>
      <c r="G66" s="286"/>
      <c r="H66" s="132"/>
      <c r="I66" s="127"/>
    </row>
    <row r="67" spans="1:9" ht="26.4" x14ac:dyDescent="0.25">
      <c r="A67" s="112" t="s">
        <v>256</v>
      </c>
      <c r="B67" s="129" t="s">
        <v>85</v>
      </c>
      <c r="C67" s="129" t="s">
        <v>238</v>
      </c>
      <c r="D67" s="265" t="s">
        <v>237</v>
      </c>
      <c r="E67" s="129" t="s">
        <v>1</v>
      </c>
      <c r="F67" s="129" t="s">
        <v>261</v>
      </c>
      <c r="G67" s="166">
        <v>249.42</v>
      </c>
      <c r="H67" s="132"/>
      <c r="I67" s="127"/>
    </row>
    <row r="68" spans="1:9" ht="26.4" x14ac:dyDescent="0.25">
      <c r="A68" s="112" t="s">
        <v>257</v>
      </c>
      <c r="B68" s="129" t="s">
        <v>85</v>
      </c>
      <c r="C68" s="183" t="s">
        <v>245</v>
      </c>
      <c r="D68" s="251" t="s">
        <v>240</v>
      </c>
      <c r="E68" s="174" t="s">
        <v>84</v>
      </c>
      <c r="F68" s="174" t="s">
        <v>262</v>
      </c>
      <c r="G68" s="166">
        <v>24.94</v>
      </c>
      <c r="H68" s="132"/>
      <c r="I68" s="127"/>
    </row>
    <row r="69" spans="1:9" ht="26.4" x14ac:dyDescent="0.25">
      <c r="A69" s="112" t="s">
        <v>258</v>
      </c>
      <c r="B69" s="129" t="s">
        <v>85</v>
      </c>
      <c r="C69" s="183" t="s">
        <v>247</v>
      </c>
      <c r="D69" s="242" t="s">
        <v>246</v>
      </c>
      <c r="E69" s="174" t="s">
        <v>1</v>
      </c>
      <c r="F69" s="174" t="s">
        <v>266</v>
      </c>
      <c r="G69" s="166">
        <v>249.42</v>
      </c>
      <c r="H69" s="132"/>
      <c r="I69" s="127"/>
    </row>
    <row r="70" spans="1:9" ht="39.6" x14ac:dyDescent="0.25">
      <c r="A70" s="112" t="s">
        <v>259</v>
      </c>
      <c r="B70" s="129" t="s">
        <v>85</v>
      </c>
      <c r="C70" s="174" t="s">
        <v>249</v>
      </c>
      <c r="D70" s="212" t="s">
        <v>263</v>
      </c>
      <c r="E70" s="174" t="s">
        <v>1</v>
      </c>
      <c r="F70" s="174" t="s">
        <v>266</v>
      </c>
      <c r="G70" s="166">
        <v>249.42</v>
      </c>
      <c r="H70" s="132"/>
      <c r="I70" s="127"/>
    </row>
    <row r="71" spans="1:9" ht="39.6" x14ac:dyDescent="0.25">
      <c r="A71" s="112" t="s">
        <v>260</v>
      </c>
      <c r="B71" s="129" t="s">
        <v>85</v>
      </c>
      <c r="C71" s="358" t="s">
        <v>417</v>
      </c>
      <c r="D71" s="211" t="s">
        <v>416</v>
      </c>
      <c r="E71" s="174" t="s">
        <v>1</v>
      </c>
      <c r="F71" s="174" t="s">
        <v>266</v>
      </c>
      <c r="G71" s="166">
        <v>249.42</v>
      </c>
      <c r="H71" s="132"/>
      <c r="I71" s="127"/>
    </row>
    <row r="72" spans="1:9" ht="53.4" thickBot="1" x14ac:dyDescent="0.3">
      <c r="A72" s="112" t="s">
        <v>722</v>
      </c>
      <c r="B72" s="177" t="s">
        <v>85</v>
      </c>
      <c r="C72" s="201" t="s">
        <v>265</v>
      </c>
      <c r="D72" s="307" t="s">
        <v>264</v>
      </c>
      <c r="E72" s="201" t="s">
        <v>86</v>
      </c>
      <c r="F72" s="201" t="s">
        <v>267</v>
      </c>
      <c r="G72" s="219">
        <v>92.68</v>
      </c>
      <c r="H72" s="132"/>
      <c r="I72" s="127"/>
    </row>
    <row r="73" spans="1:9" ht="25.95" customHeight="1" thickBot="1" x14ac:dyDescent="0.3">
      <c r="A73" s="225">
        <v>10</v>
      </c>
      <c r="B73" s="226"/>
      <c r="C73" s="226"/>
      <c r="D73" s="227" t="s">
        <v>268</v>
      </c>
      <c r="E73" s="226"/>
      <c r="F73" s="226"/>
      <c r="G73" s="354"/>
      <c r="H73" s="132"/>
      <c r="I73" s="127"/>
    </row>
    <row r="74" spans="1:9" x14ac:dyDescent="0.25">
      <c r="A74" s="112" t="s">
        <v>273</v>
      </c>
      <c r="B74" s="129" t="s">
        <v>85</v>
      </c>
      <c r="C74" s="308" t="s">
        <v>270</v>
      </c>
      <c r="D74" s="309" t="s">
        <v>269</v>
      </c>
      <c r="E74" s="129" t="s">
        <v>271</v>
      </c>
      <c r="F74" s="129" t="s">
        <v>272</v>
      </c>
      <c r="G74" s="166">
        <v>4</v>
      </c>
      <c r="H74" s="132"/>
      <c r="I74" s="127"/>
    </row>
    <row r="75" spans="1:9" ht="79.2" x14ac:dyDescent="0.25">
      <c r="A75" s="112" t="s">
        <v>274</v>
      </c>
      <c r="B75" s="129" t="s">
        <v>279</v>
      </c>
      <c r="C75" s="174">
        <v>1</v>
      </c>
      <c r="D75" s="242" t="s">
        <v>276</v>
      </c>
      <c r="E75" s="174" t="s">
        <v>1</v>
      </c>
      <c r="F75" s="174" t="s">
        <v>277</v>
      </c>
      <c r="G75" s="166">
        <v>495.5</v>
      </c>
      <c r="H75" s="132"/>
      <c r="I75" s="127"/>
    </row>
    <row r="76" spans="1:9" ht="79.2" x14ac:dyDescent="0.25">
      <c r="A76" s="112" t="s">
        <v>275</v>
      </c>
      <c r="B76" s="174" t="s">
        <v>279</v>
      </c>
      <c r="C76" s="174">
        <v>2</v>
      </c>
      <c r="D76" s="211" t="s">
        <v>870</v>
      </c>
      <c r="E76" s="174" t="s">
        <v>1</v>
      </c>
      <c r="F76" s="174" t="s">
        <v>278</v>
      </c>
      <c r="G76" s="166">
        <v>495.5</v>
      </c>
      <c r="H76" s="132"/>
      <c r="I76" s="127"/>
    </row>
    <row r="77" spans="1:9" ht="39.6" x14ac:dyDescent="0.25">
      <c r="A77" s="112" t="s">
        <v>292</v>
      </c>
      <c r="B77" s="174" t="s">
        <v>279</v>
      </c>
      <c r="C77" s="174">
        <v>3</v>
      </c>
      <c r="D77" s="212" t="s">
        <v>877</v>
      </c>
      <c r="E77" s="174" t="s">
        <v>1</v>
      </c>
      <c r="F77" s="174" t="s">
        <v>280</v>
      </c>
      <c r="G77" s="166">
        <v>87.12</v>
      </c>
      <c r="H77" s="132"/>
      <c r="I77" s="127"/>
    </row>
    <row r="78" spans="1:9" ht="39.6" x14ac:dyDescent="0.25">
      <c r="A78" s="112" t="s">
        <v>293</v>
      </c>
      <c r="B78" s="129" t="s">
        <v>85</v>
      </c>
      <c r="C78" s="310" t="s">
        <v>282</v>
      </c>
      <c r="D78" s="212" t="s">
        <v>281</v>
      </c>
      <c r="E78" s="174" t="s">
        <v>86</v>
      </c>
      <c r="F78" s="174" t="s">
        <v>283</v>
      </c>
      <c r="G78" s="166">
        <v>45.5</v>
      </c>
      <c r="H78" s="132"/>
      <c r="I78" s="127"/>
    </row>
    <row r="79" spans="1:9" ht="39.6" x14ac:dyDescent="0.25">
      <c r="A79" s="112" t="s">
        <v>294</v>
      </c>
      <c r="B79" s="129" t="s">
        <v>85</v>
      </c>
      <c r="C79" s="174" t="s">
        <v>285</v>
      </c>
      <c r="D79" s="307" t="s">
        <v>284</v>
      </c>
      <c r="E79" s="174" t="s">
        <v>86</v>
      </c>
      <c r="F79" s="174" t="s">
        <v>640</v>
      </c>
      <c r="G79" s="166">
        <v>96.8</v>
      </c>
      <c r="H79" s="132"/>
      <c r="I79" s="127"/>
    </row>
    <row r="80" spans="1:9" ht="39.6" x14ac:dyDescent="0.25">
      <c r="A80" s="112" t="s">
        <v>295</v>
      </c>
      <c r="B80" s="129" t="s">
        <v>85</v>
      </c>
      <c r="C80" s="174" t="s">
        <v>286</v>
      </c>
      <c r="D80" s="189" t="s">
        <v>287</v>
      </c>
      <c r="E80" s="174" t="s">
        <v>86</v>
      </c>
      <c r="F80" s="174" t="s">
        <v>288</v>
      </c>
      <c r="G80" s="166">
        <v>35.64</v>
      </c>
      <c r="H80" s="132"/>
      <c r="I80" s="127"/>
    </row>
    <row r="81" spans="1:9" ht="40.200000000000003" thickBot="1" x14ac:dyDescent="0.3">
      <c r="A81" s="196" t="s">
        <v>296</v>
      </c>
      <c r="B81" s="177" t="s">
        <v>85</v>
      </c>
      <c r="C81" s="310" t="s">
        <v>290</v>
      </c>
      <c r="D81" s="268" t="s">
        <v>289</v>
      </c>
      <c r="E81" s="201" t="s">
        <v>86</v>
      </c>
      <c r="F81" s="201" t="s">
        <v>291</v>
      </c>
      <c r="G81" s="190">
        <v>96.04</v>
      </c>
      <c r="H81" s="132"/>
      <c r="I81" s="127"/>
    </row>
    <row r="82" spans="1:9" ht="25.95" customHeight="1" thickBot="1" x14ac:dyDescent="0.3">
      <c r="A82" s="225">
        <v>11</v>
      </c>
      <c r="B82" s="226"/>
      <c r="C82" s="226"/>
      <c r="D82" s="227" t="s">
        <v>297</v>
      </c>
      <c r="E82" s="226"/>
      <c r="F82" s="226"/>
      <c r="G82" s="286"/>
      <c r="H82" s="132"/>
      <c r="I82" s="127"/>
    </row>
    <row r="83" spans="1:9" ht="52.8" x14ac:dyDescent="0.25">
      <c r="A83" s="112" t="s">
        <v>301</v>
      </c>
      <c r="B83" s="129" t="s">
        <v>85</v>
      </c>
      <c r="C83" s="312" t="s">
        <v>299</v>
      </c>
      <c r="D83" s="311" t="s">
        <v>298</v>
      </c>
      <c r="E83" s="129" t="s">
        <v>1</v>
      </c>
      <c r="F83" s="129" t="s">
        <v>300</v>
      </c>
      <c r="G83" s="166">
        <v>8</v>
      </c>
      <c r="H83" s="132"/>
      <c r="I83" s="127"/>
    </row>
    <row r="84" spans="1:9" ht="52.8" x14ac:dyDescent="0.25">
      <c r="A84" s="112" t="s">
        <v>302</v>
      </c>
      <c r="B84" s="129" t="s">
        <v>85</v>
      </c>
      <c r="C84" s="9" t="s">
        <v>355</v>
      </c>
      <c r="D84" s="189" t="s">
        <v>356</v>
      </c>
      <c r="E84" s="129" t="s">
        <v>1</v>
      </c>
      <c r="F84" s="129" t="s">
        <v>357</v>
      </c>
      <c r="G84" s="166">
        <v>4.5</v>
      </c>
      <c r="H84" s="132"/>
      <c r="I84" s="127"/>
    </row>
    <row r="85" spans="1:9" ht="52.8" x14ac:dyDescent="0.25">
      <c r="A85" s="112" t="s">
        <v>303</v>
      </c>
      <c r="B85" s="129" t="s">
        <v>85</v>
      </c>
      <c r="C85" s="244" t="s">
        <v>326</v>
      </c>
      <c r="D85" s="307" t="s">
        <v>325</v>
      </c>
      <c r="E85" s="174" t="s">
        <v>1</v>
      </c>
      <c r="F85" s="174" t="s">
        <v>354</v>
      </c>
      <c r="G85" s="166">
        <v>14.28</v>
      </c>
      <c r="H85" s="132"/>
      <c r="I85" s="127"/>
    </row>
    <row r="86" spans="1:9" ht="26.4" x14ac:dyDescent="0.25">
      <c r="A86" s="112" t="s">
        <v>304</v>
      </c>
      <c r="B86" s="129" t="s">
        <v>85</v>
      </c>
      <c r="C86" s="244" t="s">
        <v>331</v>
      </c>
      <c r="D86" s="189" t="s">
        <v>330</v>
      </c>
      <c r="E86" s="174" t="s">
        <v>121</v>
      </c>
      <c r="F86" s="174" t="s">
        <v>332</v>
      </c>
      <c r="G86" s="166">
        <v>1</v>
      </c>
      <c r="H86" s="132"/>
      <c r="I86" s="127"/>
    </row>
    <row r="87" spans="1:9" ht="27" thickBot="1" x14ac:dyDescent="0.3">
      <c r="A87" s="112" t="s">
        <v>358</v>
      </c>
      <c r="B87" s="129" t="s">
        <v>85</v>
      </c>
      <c r="C87" s="244" t="s">
        <v>329</v>
      </c>
      <c r="D87" s="307" t="s">
        <v>328</v>
      </c>
      <c r="E87" s="174" t="s">
        <v>121</v>
      </c>
      <c r="F87" s="174" t="s">
        <v>327</v>
      </c>
      <c r="G87" s="166">
        <v>3</v>
      </c>
      <c r="H87" s="132"/>
      <c r="I87" s="127"/>
    </row>
    <row r="88" spans="1:9" ht="25.95" customHeight="1" thickBot="1" x14ac:dyDescent="0.3">
      <c r="A88" s="225">
        <v>12</v>
      </c>
      <c r="B88" s="226"/>
      <c r="C88" s="226"/>
      <c r="D88" s="227" t="s">
        <v>306</v>
      </c>
      <c r="E88" s="226"/>
      <c r="F88" s="226"/>
      <c r="G88" s="286"/>
      <c r="H88" s="132"/>
      <c r="I88" s="127"/>
    </row>
    <row r="89" spans="1:9" ht="52.8" x14ac:dyDescent="0.25">
      <c r="A89" s="112" t="s">
        <v>309</v>
      </c>
      <c r="B89" s="129" t="s">
        <v>85</v>
      </c>
      <c r="C89" s="9" t="s">
        <v>308</v>
      </c>
      <c r="D89" s="275" t="s">
        <v>307</v>
      </c>
      <c r="E89" s="129" t="s">
        <v>1</v>
      </c>
      <c r="F89" s="129" t="s">
        <v>310</v>
      </c>
      <c r="G89" s="166">
        <v>99.9</v>
      </c>
      <c r="H89" s="132"/>
      <c r="I89" s="127"/>
    </row>
    <row r="90" spans="1:9" ht="52.8" x14ac:dyDescent="0.25">
      <c r="A90" s="112" t="s">
        <v>314</v>
      </c>
      <c r="B90" s="129" t="s">
        <v>85</v>
      </c>
      <c r="C90" s="244" t="s">
        <v>312</v>
      </c>
      <c r="D90" s="307" t="s">
        <v>311</v>
      </c>
      <c r="E90" s="174" t="s">
        <v>86</v>
      </c>
      <c r="F90" s="174" t="s">
        <v>313</v>
      </c>
      <c r="G90" s="166">
        <v>113.22</v>
      </c>
      <c r="H90" s="132"/>
      <c r="I90" s="127"/>
    </row>
    <row r="91" spans="1:9" ht="26.4" x14ac:dyDescent="0.25">
      <c r="A91" s="112" t="s">
        <v>320</v>
      </c>
      <c r="B91" s="129" t="s">
        <v>85</v>
      </c>
      <c r="C91" s="9" t="s">
        <v>316</v>
      </c>
      <c r="D91" s="189" t="s">
        <v>315</v>
      </c>
      <c r="E91" s="174" t="s">
        <v>1</v>
      </c>
      <c r="F91" s="174" t="s">
        <v>319</v>
      </c>
      <c r="G91" s="166">
        <v>99.9</v>
      </c>
      <c r="H91" s="132"/>
      <c r="I91" s="127"/>
    </row>
    <row r="92" spans="1:9" ht="39.6" x14ac:dyDescent="0.25">
      <c r="A92" s="112" t="s">
        <v>321</v>
      </c>
      <c r="B92" s="129" t="s">
        <v>85</v>
      </c>
      <c r="C92" s="244" t="s">
        <v>318</v>
      </c>
      <c r="D92" s="307" t="s">
        <v>317</v>
      </c>
      <c r="E92" s="174" t="s">
        <v>1</v>
      </c>
      <c r="F92" s="174" t="s">
        <v>319</v>
      </c>
      <c r="G92" s="166">
        <v>99.9</v>
      </c>
      <c r="H92" s="132"/>
      <c r="I92" s="127"/>
    </row>
    <row r="93" spans="1:9" ht="27" thickBot="1" x14ac:dyDescent="0.3">
      <c r="A93" s="196" t="s">
        <v>324</v>
      </c>
      <c r="B93" s="177" t="s">
        <v>85</v>
      </c>
      <c r="C93" s="9" t="s">
        <v>323</v>
      </c>
      <c r="D93" s="319" t="s">
        <v>322</v>
      </c>
      <c r="E93" s="201" t="s">
        <v>1</v>
      </c>
      <c r="F93" s="201" t="s">
        <v>319</v>
      </c>
      <c r="G93" s="190">
        <v>99.9</v>
      </c>
      <c r="H93" s="132"/>
      <c r="I93" s="127"/>
    </row>
    <row r="94" spans="1:9" ht="25.95" customHeight="1" thickBot="1" x14ac:dyDescent="0.3">
      <c r="A94" s="225">
        <v>13</v>
      </c>
      <c r="B94" s="271"/>
      <c r="C94" s="271"/>
      <c r="D94" s="227" t="s">
        <v>339</v>
      </c>
      <c r="E94" s="271"/>
      <c r="F94" s="271"/>
      <c r="G94" s="321"/>
      <c r="H94" s="132"/>
      <c r="I94" s="127"/>
    </row>
    <row r="95" spans="1:9" x14ac:dyDescent="0.25">
      <c r="A95" s="112" t="s">
        <v>344</v>
      </c>
      <c r="B95" s="129" t="s">
        <v>85</v>
      </c>
      <c r="C95" s="245" t="s">
        <v>341</v>
      </c>
      <c r="D95" s="323" t="s">
        <v>340</v>
      </c>
      <c r="E95" s="129" t="s">
        <v>1</v>
      </c>
      <c r="F95" s="129" t="s">
        <v>817</v>
      </c>
      <c r="G95" s="166">
        <v>1.84</v>
      </c>
      <c r="H95" s="132"/>
      <c r="I95" s="127"/>
    </row>
    <row r="96" spans="1:9" ht="13.8" thickBot="1" x14ac:dyDescent="0.3">
      <c r="A96" s="112" t="s">
        <v>345</v>
      </c>
      <c r="B96" s="129" t="s">
        <v>85</v>
      </c>
      <c r="C96" s="322" t="s">
        <v>343</v>
      </c>
      <c r="D96" s="322" t="s">
        <v>342</v>
      </c>
      <c r="E96" s="174" t="s">
        <v>1</v>
      </c>
      <c r="F96" s="174" t="s">
        <v>818</v>
      </c>
      <c r="G96" s="166">
        <v>0.62</v>
      </c>
      <c r="H96" s="132"/>
      <c r="I96" s="127"/>
    </row>
    <row r="97" spans="1:9" ht="27" thickBot="1" x14ac:dyDescent="0.3">
      <c r="A97" s="225">
        <v>14</v>
      </c>
      <c r="B97" s="271"/>
      <c r="C97" s="385"/>
      <c r="D97" s="342" t="s">
        <v>730</v>
      </c>
      <c r="E97" s="226"/>
      <c r="F97" s="226"/>
      <c r="G97" s="357"/>
      <c r="H97" s="356"/>
      <c r="I97" s="127"/>
    </row>
    <row r="98" spans="1:9" ht="39.6" x14ac:dyDescent="0.25">
      <c r="A98" s="198" t="s">
        <v>770</v>
      </c>
      <c r="B98" s="129" t="s">
        <v>85</v>
      </c>
      <c r="C98" s="330" t="s">
        <v>668</v>
      </c>
      <c r="D98" s="311" t="s">
        <v>667</v>
      </c>
      <c r="E98" s="129" t="s">
        <v>86</v>
      </c>
      <c r="F98" s="129" t="s">
        <v>819</v>
      </c>
      <c r="G98" s="166">
        <v>67.400000000000006</v>
      </c>
      <c r="H98" s="132"/>
      <c r="I98" s="127"/>
    </row>
    <row r="99" spans="1:9" ht="40.200000000000003" thickBot="1" x14ac:dyDescent="0.3">
      <c r="A99" s="353" t="s">
        <v>771</v>
      </c>
      <c r="B99" s="174" t="s">
        <v>85</v>
      </c>
      <c r="C99" s="360" t="s">
        <v>744</v>
      </c>
      <c r="D99" s="242" t="s">
        <v>743</v>
      </c>
      <c r="E99" s="174" t="s">
        <v>86</v>
      </c>
      <c r="F99" s="129" t="s">
        <v>820</v>
      </c>
      <c r="G99" s="166">
        <v>21.1</v>
      </c>
      <c r="H99" s="132"/>
      <c r="I99" s="127"/>
    </row>
    <row r="100" spans="1:9" ht="25.95" customHeight="1" thickBot="1" x14ac:dyDescent="0.3">
      <c r="A100" s="225">
        <v>15</v>
      </c>
      <c r="B100" s="271"/>
      <c r="C100" s="374"/>
      <c r="D100" s="342" t="s">
        <v>769</v>
      </c>
      <c r="E100" s="226"/>
      <c r="F100" s="226"/>
      <c r="G100" s="357"/>
      <c r="H100" s="356"/>
      <c r="I100" s="127"/>
    </row>
    <row r="101" spans="1:9" ht="66" x14ac:dyDescent="0.25">
      <c r="A101" s="382" t="s">
        <v>772</v>
      </c>
      <c r="B101" s="129" t="s">
        <v>85</v>
      </c>
      <c r="C101" s="408" t="s">
        <v>710</v>
      </c>
      <c r="D101" s="211" t="s">
        <v>709</v>
      </c>
      <c r="E101" s="129" t="s">
        <v>121</v>
      </c>
      <c r="F101" s="129" t="s">
        <v>821</v>
      </c>
      <c r="G101" s="166">
        <v>1</v>
      </c>
      <c r="H101" s="132"/>
      <c r="I101" s="127"/>
    </row>
    <row r="102" spans="1:9" ht="52.8" x14ac:dyDescent="0.25">
      <c r="A102" s="382" t="s">
        <v>774</v>
      </c>
      <c r="B102" s="174" t="s">
        <v>85</v>
      </c>
      <c r="C102" s="407" t="s">
        <v>636</v>
      </c>
      <c r="D102" s="189" t="s">
        <v>635</v>
      </c>
      <c r="E102" s="174" t="s">
        <v>121</v>
      </c>
      <c r="F102" s="129" t="s">
        <v>822</v>
      </c>
      <c r="G102" s="166"/>
      <c r="H102" s="132"/>
      <c r="I102" s="127"/>
    </row>
    <row r="103" spans="1:9" ht="26.4" x14ac:dyDescent="0.25">
      <c r="A103" s="382" t="s">
        <v>775</v>
      </c>
      <c r="B103" s="183" t="s">
        <v>85</v>
      </c>
      <c r="C103" s="211" t="s">
        <v>654</v>
      </c>
      <c r="D103" s="189" t="s">
        <v>653</v>
      </c>
      <c r="E103" s="183" t="s">
        <v>1</v>
      </c>
      <c r="F103" s="129" t="s">
        <v>823</v>
      </c>
      <c r="G103" s="166">
        <v>0.24</v>
      </c>
      <c r="H103" s="132"/>
      <c r="I103" s="127"/>
    </row>
    <row r="104" spans="1:9" ht="40.200000000000003" thickBot="1" x14ac:dyDescent="0.3">
      <c r="A104" s="395" t="s">
        <v>773</v>
      </c>
      <c r="B104" s="258" t="s">
        <v>85</v>
      </c>
      <c r="C104" s="396" t="s">
        <v>692</v>
      </c>
      <c r="D104" s="212" t="s">
        <v>693</v>
      </c>
      <c r="E104" s="407" t="s">
        <v>121</v>
      </c>
      <c r="F104" s="129" t="s">
        <v>824</v>
      </c>
      <c r="G104" s="166">
        <v>1</v>
      </c>
      <c r="H104" s="132"/>
      <c r="I104" s="127"/>
    </row>
    <row r="105" spans="1:9" ht="25.95" customHeight="1" thickBot="1" x14ac:dyDescent="0.3">
      <c r="A105" s="225">
        <v>16</v>
      </c>
      <c r="B105" s="226"/>
      <c r="C105" s="392"/>
      <c r="D105" s="393" t="s">
        <v>745</v>
      </c>
      <c r="E105" s="226"/>
      <c r="F105" s="226"/>
      <c r="G105" s="357"/>
      <c r="H105" s="356"/>
      <c r="I105" s="127"/>
    </row>
    <row r="106" spans="1:9" ht="52.8" x14ac:dyDescent="0.25">
      <c r="A106" s="198" t="s">
        <v>787</v>
      </c>
      <c r="B106" s="129" t="s">
        <v>85</v>
      </c>
      <c r="C106" s="408" t="s">
        <v>747</v>
      </c>
      <c r="D106" s="275" t="s">
        <v>746</v>
      </c>
      <c r="E106" s="129" t="s">
        <v>121</v>
      </c>
      <c r="F106" s="129" t="s">
        <v>825</v>
      </c>
      <c r="G106" s="166">
        <v>4</v>
      </c>
      <c r="H106" s="132"/>
      <c r="I106" s="127"/>
    </row>
    <row r="107" spans="1:9" ht="39.6" x14ac:dyDescent="0.25">
      <c r="A107" s="198" t="s">
        <v>788</v>
      </c>
      <c r="B107" s="174" t="s">
        <v>85</v>
      </c>
      <c r="C107" s="360" t="s">
        <v>742</v>
      </c>
      <c r="D107" s="242" t="s">
        <v>741</v>
      </c>
      <c r="E107" s="129" t="s">
        <v>86</v>
      </c>
      <c r="F107" s="129" t="s">
        <v>828</v>
      </c>
      <c r="G107" s="166">
        <v>177</v>
      </c>
      <c r="H107" s="132"/>
      <c r="I107" s="127"/>
    </row>
    <row r="108" spans="1:9" ht="39.6" x14ac:dyDescent="0.25">
      <c r="A108" s="198" t="s">
        <v>789</v>
      </c>
      <c r="B108" s="254" t="s">
        <v>85</v>
      </c>
      <c r="C108" s="254" t="s">
        <v>735</v>
      </c>
      <c r="D108" s="212" t="s">
        <v>736</v>
      </c>
      <c r="E108" s="129" t="s">
        <v>86</v>
      </c>
      <c r="F108" s="129" t="s">
        <v>826</v>
      </c>
      <c r="G108" s="166">
        <v>33</v>
      </c>
      <c r="H108" s="132"/>
      <c r="I108" s="127"/>
    </row>
    <row r="109" spans="1:9" x14ac:dyDescent="0.25">
      <c r="A109" s="198" t="s">
        <v>790</v>
      </c>
      <c r="B109" s="174" t="s">
        <v>85</v>
      </c>
      <c r="C109" s="254" t="s">
        <v>739</v>
      </c>
      <c r="D109" s="212" t="s">
        <v>740</v>
      </c>
      <c r="E109" s="129" t="s">
        <v>121</v>
      </c>
      <c r="F109" s="129" t="s">
        <v>827</v>
      </c>
      <c r="G109" s="166">
        <v>1</v>
      </c>
      <c r="H109" s="132"/>
      <c r="I109" s="127"/>
    </row>
    <row r="110" spans="1:9" ht="52.8" x14ac:dyDescent="0.25">
      <c r="A110" s="198" t="s">
        <v>791</v>
      </c>
      <c r="B110" s="129" t="s">
        <v>85</v>
      </c>
      <c r="C110" s="408" t="s">
        <v>749</v>
      </c>
      <c r="D110" s="211" t="s">
        <v>748</v>
      </c>
      <c r="E110" s="129" t="s">
        <v>121</v>
      </c>
      <c r="F110" s="129" t="s">
        <v>829</v>
      </c>
      <c r="G110" s="166">
        <v>5</v>
      </c>
      <c r="H110" s="132"/>
      <c r="I110" s="127"/>
    </row>
    <row r="111" spans="1:9" ht="52.8" x14ac:dyDescent="0.25">
      <c r="A111" s="198" t="s">
        <v>792</v>
      </c>
      <c r="B111" s="129" t="s">
        <v>85</v>
      </c>
      <c r="C111" s="407" t="s">
        <v>751</v>
      </c>
      <c r="D111" s="211" t="s">
        <v>750</v>
      </c>
      <c r="E111" s="129" t="s">
        <v>121</v>
      </c>
      <c r="F111" s="129" t="s">
        <v>830</v>
      </c>
      <c r="G111" s="166">
        <v>2</v>
      </c>
      <c r="H111" s="132"/>
      <c r="I111" s="127"/>
    </row>
    <row r="112" spans="1:9" ht="39.6" x14ac:dyDescent="0.25">
      <c r="A112" s="198" t="s">
        <v>793</v>
      </c>
      <c r="B112" s="129" t="s">
        <v>85</v>
      </c>
      <c r="C112" s="408" t="s">
        <v>753</v>
      </c>
      <c r="D112" s="189" t="s">
        <v>752</v>
      </c>
      <c r="E112" s="129" t="s">
        <v>86</v>
      </c>
      <c r="F112" s="129" t="s">
        <v>831</v>
      </c>
      <c r="G112" s="166"/>
      <c r="H112" s="132"/>
      <c r="I112" s="127"/>
    </row>
    <row r="113" spans="1:9" x14ac:dyDescent="0.25">
      <c r="A113" s="198" t="s">
        <v>794</v>
      </c>
      <c r="B113" s="129" t="s">
        <v>85</v>
      </c>
      <c r="C113" s="322" t="s">
        <v>754</v>
      </c>
      <c r="D113" s="245" t="s">
        <v>756</v>
      </c>
      <c r="E113" s="129" t="s">
        <v>121</v>
      </c>
      <c r="F113" s="129" t="s">
        <v>832</v>
      </c>
      <c r="G113" s="166">
        <v>1</v>
      </c>
      <c r="H113" s="132"/>
      <c r="I113" s="127"/>
    </row>
    <row r="114" spans="1:9" x14ac:dyDescent="0.25">
      <c r="A114" s="198" t="s">
        <v>795</v>
      </c>
      <c r="B114" s="129" t="s">
        <v>85</v>
      </c>
      <c r="C114" s="245" t="s">
        <v>757</v>
      </c>
      <c r="D114" s="322" t="s">
        <v>755</v>
      </c>
      <c r="E114" s="129" t="s">
        <v>121</v>
      </c>
      <c r="F114" s="129" t="s">
        <v>833</v>
      </c>
      <c r="G114" s="166">
        <v>5</v>
      </c>
      <c r="H114" s="132"/>
      <c r="I114" s="127"/>
    </row>
    <row r="115" spans="1:9" ht="39.6" x14ac:dyDescent="0.25">
      <c r="A115" s="198" t="s">
        <v>796</v>
      </c>
      <c r="B115" s="129" t="s">
        <v>85</v>
      </c>
      <c r="C115" s="407" t="s">
        <v>759</v>
      </c>
      <c r="D115" s="189" t="s">
        <v>758</v>
      </c>
      <c r="E115" s="129" t="s">
        <v>86</v>
      </c>
      <c r="F115" s="129" t="s">
        <v>834</v>
      </c>
      <c r="G115" s="166">
        <v>90</v>
      </c>
      <c r="H115" s="132"/>
      <c r="I115" s="127"/>
    </row>
    <row r="116" spans="1:9" ht="118.8" x14ac:dyDescent="0.25">
      <c r="A116" s="198" t="s">
        <v>797</v>
      </c>
      <c r="B116" s="129" t="s">
        <v>85</v>
      </c>
      <c r="C116" s="408" t="s">
        <v>761</v>
      </c>
      <c r="D116" s="211" t="s">
        <v>760</v>
      </c>
      <c r="E116" s="129" t="s">
        <v>121</v>
      </c>
      <c r="F116" s="129" t="s">
        <v>835</v>
      </c>
      <c r="G116" s="166">
        <v>7</v>
      </c>
      <c r="H116" s="132"/>
      <c r="I116" s="127"/>
    </row>
    <row r="117" spans="1:9" ht="52.8" x14ac:dyDescent="0.25">
      <c r="A117" s="198" t="s">
        <v>798</v>
      </c>
      <c r="B117" s="129" t="s">
        <v>85</v>
      </c>
      <c r="C117" s="407" t="s">
        <v>763</v>
      </c>
      <c r="D117" s="189" t="s">
        <v>762</v>
      </c>
      <c r="E117" s="129" t="s">
        <v>121</v>
      </c>
      <c r="F117" s="129" t="s">
        <v>836</v>
      </c>
      <c r="G117" s="166">
        <v>32</v>
      </c>
      <c r="H117" s="132"/>
      <c r="I117" s="127"/>
    </row>
    <row r="118" spans="1:9" ht="26.4" x14ac:dyDescent="0.25">
      <c r="A118" s="198" t="s">
        <v>799</v>
      </c>
      <c r="B118" s="254" t="s">
        <v>85</v>
      </c>
      <c r="C118" s="408" t="s">
        <v>765</v>
      </c>
      <c r="D118" s="189" t="s">
        <v>764</v>
      </c>
      <c r="E118" s="129" t="s">
        <v>86</v>
      </c>
      <c r="F118" s="129" t="s">
        <v>837</v>
      </c>
      <c r="G118" s="166">
        <v>96</v>
      </c>
      <c r="H118" s="132"/>
      <c r="I118" s="127"/>
    </row>
    <row r="119" spans="1:9" ht="39.6" x14ac:dyDescent="0.25">
      <c r="A119" s="198" t="s">
        <v>800</v>
      </c>
      <c r="B119" s="129" t="s">
        <v>85</v>
      </c>
      <c r="C119" s="407" t="s">
        <v>733</v>
      </c>
      <c r="D119" s="189" t="s">
        <v>766</v>
      </c>
      <c r="E119" s="129" t="s">
        <v>86</v>
      </c>
      <c r="F119" s="129" t="s">
        <v>838</v>
      </c>
      <c r="G119" s="166">
        <v>288</v>
      </c>
      <c r="H119" s="132"/>
      <c r="I119" s="127"/>
    </row>
    <row r="120" spans="1:9" ht="93" thickBot="1" x14ac:dyDescent="0.3">
      <c r="A120" s="198" t="s">
        <v>801</v>
      </c>
      <c r="B120" s="129" t="s">
        <v>85</v>
      </c>
      <c r="C120" s="408" t="s">
        <v>768</v>
      </c>
      <c r="D120" s="189" t="s">
        <v>767</v>
      </c>
      <c r="E120" s="129" t="s">
        <v>121</v>
      </c>
      <c r="F120" s="129" t="s">
        <v>839</v>
      </c>
      <c r="G120" s="166">
        <v>6</v>
      </c>
      <c r="H120" s="132"/>
      <c r="I120" s="127"/>
    </row>
    <row r="121" spans="1:9" ht="25.95" customHeight="1" thickBot="1" x14ac:dyDescent="0.3">
      <c r="A121" s="225" t="s">
        <v>447</v>
      </c>
      <c r="B121" s="271"/>
      <c r="C121" s="271"/>
      <c r="D121" s="227" t="s">
        <v>346</v>
      </c>
      <c r="E121" s="226"/>
      <c r="F121" s="226"/>
      <c r="G121" s="286"/>
      <c r="H121" s="132"/>
      <c r="I121" s="127"/>
    </row>
    <row r="122" spans="1:9" ht="52.8" x14ac:dyDescent="0.25">
      <c r="A122" s="112" t="s">
        <v>448</v>
      </c>
      <c r="B122" s="129" t="s">
        <v>85</v>
      </c>
      <c r="C122" s="9" t="s">
        <v>348</v>
      </c>
      <c r="D122" s="311" t="s">
        <v>347</v>
      </c>
      <c r="E122" s="129" t="s">
        <v>84</v>
      </c>
      <c r="F122" s="129" t="s">
        <v>349</v>
      </c>
      <c r="G122" s="166">
        <v>7.26</v>
      </c>
      <c r="H122" s="132"/>
      <c r="I122" s="127"/>
    </row>
    <row r="123" spans="1:9" ht="39.6" x14ac:dyDescent="0.25">
      <c r="A123" s="112" t="s">
        <v>449</v>
      </c>
      <c r="B123" s="129" t="s">
        <v>85</v>
      </c>
      <c r="C123" s="244" t="s">
        <v>150</v>
      </c>
      <c r="D123" s="307" t="s">
        <v>149</v>
      </c>
      <c r="E123" s="174" t="s">
        <v>84</v>
      </c>
      <c r="F123" s="174" t="s">
        <v>359</v>
      </c>
      <c r="G123" s="166">
        <v>3.59</v>
      </c>
      <c r="H123" s="132"/>
      <c r="I123" s="127"/>
    </row>
    <row r="124" spans="1:9" ht="39.6" x14ac:dyDescent="0.25">
      <c r="A124" s="112" t="s">
        <v>450</v>
      </c>
      <c r="B124" s="129" t="s">
        <v>85</v>
      </c>
      <c r="C124" s="244" t="s">
        <v>367</v>
      </c>
      <c r="D124" s="189" t="s">
        <v>366</v>
      </c>
      <c r="E124" s="174" t="s">
        <v>1</v>
      </c>
      <c r="F124" s="174" t="s">
        <v>368</v>
      </c>
      <c r="G124" s="166">
        <v>250.73</v>
      </c>
      <c r="H124" s="132"/>
      <c r="I124" s="127"/>
    </row>
    <row r="125" spans="1:9" ht="52.8" x14ac:dyDescent="0.25">
      <c r="A125" s="112" t="s">
        <v>451</v>
      </c>
      <c r="B125" s="129" t="s">
        <v>85</v>
      </c>
      <c r="C125" s="326" t="s">
        <v>350</v>
      </c>
      <c r="D125" s="242" t="s">
        <v>351</v>
      </c>
      <c r="E125" s="174" t="s">
        <v>1</v>
      </c>
      <c r="F125" s="174" t="s">
        <v>360</v>
      </c>
      <c r="G125" s="166">
        <v>250.73</v>
      </c>
      <c r="H125" s="132"/>
      <c r="I125" s="127"/>
    </row>
    <row r="126" spans="1:9" ht="26.4" x14ac:dyDescent="0.25">
      <c r="A126" s="112" t="s">
        <v>452</v>
      </c>
      <c r="B126" s="129" t="s">
        <v>83</v>
      </c>
      <c r="C126" s="316">
        <v>97644</v>
      </c>
      <c r="D126" s="189" t="s">
        <v>391</v>
      </c>
      <c r="E126" s="174" t="s">
        <v>1</v>
      </c>
      <c r="F126" s="174" t="s">
        <v>392</v>
      </c>
      <c r="G126" s="166">
        <v>81.819999999999993</v>
      </c>
      <c r="H126" s="132"/>
      <c r="I126" s="127"/>
    </row>
    <row r="127" spans="1:9" ht="26.4" x14ac:dyDescent="0.25">
      <c r="A127" s="112" t="s">
        <v>453</v>
      </c>
      <c r="B127" s="129" t="s">
        <v>83</v>
      </c>
      <c r="C127" s="316">
        <v>97645</v>
      </c>
      <c r="D127" s="307" t="s">
        <v>361</v>
      </c>
      <c r="E127" s="174" t="s">
        <v>1</v>
      </c>
      <c r="F127" s="174" t="s">
        <v>362</v>
      </c>
      <c r="G127" s="166">
        <v>90.41</v>
      </c>
      <c r="H127" s="132"/>
      <c r="I127" s="127"/>
    </row>
    <row r="128" spans="1:9" ht="26.4" x14ac:dyDescent="0.25">
      <c r="A128" s="112" t="s">
        <v>454</v>
      </c>
      <c r="B128" s="129" t="s">
        <v>83</v>
      </c>
      <c r="C128" s="316">
        <v>97637</v>
      </c>
      <c r="D128" s="189" t="s">
        <v>365</v>
      </c>
      <c r="E128" s="174" t="s">
        <v>1</v>
      </c>
      <c r="F128" s="174" t="s">
        <v>363</v>
      </c>
      <c r="G128" s="166">
        <v>36.799999999999997</v>
      </c>
      <c r="H128" s="132"/>
      <c r="I128" s="127"/>
    </row>
    <row r="129" spans="1:11" ht="52.8" x14ac:dyDescent="0.25">
      <c r="A129" s="112" t="s">
        <v>455</v>
      </c>
      <c r="B129" s="129" t="s">
        <v>85</v>
      </c>
      <c r="C129" s="316" t="s">
        <v>369</v>
      </c>
      <c r="D129" s="189" t="s">
        <v>371</v>
      </c>
      <c r="E129" s="174" t="s">
        <v>1</v>
      </c>
      <c r="F129" s="174" t="s">
        <v>370</v>
      </c>
      <c r="G129" s="166">
        <v>675.22</v>
      </c>
      <c r="H129" s="132"/>
      <c r="I129" s="127"/>
    </row>
    <row r="130" spans="1:11" ht="55.2" customHeight="1" x14ac:dyDescent="0.25">
      <c r="A130" s="112" t="s">
        <v>456</v>
      </c>
      <c r="B130" s="129" t="s">
        <v>85</v>
      </c>
      <c r="C130" s="316" t="s">
        <v>373</v>
      </c>
      <c r="D130" s="189" t="s">
        <v>372</v>
      </c>
      <c r="E130" s="174" t="s">
        <v>1</v>
      </c>
      <c r="F130" s="174" t="s">
        <v>374</v>
      </c>
      <c r="G130" s="166">
        <v>675.22</v>
      </c>
      <c r="H130" s="132"/>
      <c r="I130" s="127"/>
    </row>
    <row r="131" spans="1:11" ht="52.8" x14ac:dyDescent="0.25">
      <c r="A131" s="112" t="s">
        <v>457</v>
      </c>
      <c r="B131" s="129" t="s">
        <v>85</v>
      </c>
      <c r="C131" s="317" t="s">
        <v>376</v>
      </c>
      <c r="D131" s="189" t="s">
        <v>375</v>
      </c>
      <c r="E131" s="174" t="s">
        <v>86</v>
      </c>
      <c r="F131" s="174" t="s">
        <v>377</v>
      </c>
      <c r="G131" s="166">
        <v>92.75</v>
      </c>
      <c r="H131" s="132"/>
      <c r="I131" s="127"/>
    </row>
    <row r="132" spans="1:11" ht="52.8" x14ac:dyDescent="0.25">
      <c r="A132" s="112" t="s">
        <v>458</v>
      </c>
      <c r="B132" s="129" t="s">
        <v>85</v>
      </c>
      <c r="C132" s="258" t="s">
        <v>379</v>
      </c>
      <c r="D132" s="328" t="s">
        <v>378</v>
      </c>
      <c r="E132" s="174" t="s">
        <v>121</v>
      </c>
      <c r="F132" s="174" t="s">
        <v>380</v>
      </c>
      <c r="G132" s="166">
        <v>29</v>
      </c>
      <c r="H132" s="132"/>
      <c r="I132" s="127"/>
    </row>
    <row r="133" spans="1:11" ht="66" x14ac:dyDescent="0.25">
      <c r="A133" s="112" t="s">
        <v>459</v>
      </c>
      <c r="B133" s="129" t="s">
        <v>85</v>
      </c>
      <c r="C133" s="316" t="s">
        <v>389</v>
      </c>
      <c r="D133" s="189" t="s">
        <v>388</v>
      </c>
      <c r="E133" s="174" t="s">
        <v>121</v>
      </c>
      <c r="F133" s="174" t="s">
        <v>390</v>
      </c>
      <c r="G133" s="166">
        <v>29</v>
      </c>
      <c r="H133" s="132"/>
      <c r="I133" s="127"/>
    </row>
    <row r="134" spans="1:11" ht="66" x14ac:dyDescent="0.25">
      <c r="A134" s="112" t="s">
        <v>460</v>
      </c>
      <c r="B134" s="129" t="s">
        <v>85</v>
      </c>
      <c r="C134" s="316" t="s">
        <v>386</v>
      </c>
      <c r="D134" s="189" t="s">
        <v>385</v>
      </c>
      <c r="E134" s="174" t="s">
        <v>121</v>
      </c>
      <c r="F134" s="174" t="s">
        <v>387</v>
      </c>
      <c r="G134" s="166">
        <v>20</v>
      </c>
      <c r="H134" s="132"/>
      <c r="I134" s="127"/>
    </row>
    <row r="135" spans="1:11" ht="39.6" x14ac:dyDescent="0.25">
      <c r="A135" s="112" t="s">
        <v>461</v>
      </c>
      <c r="B135" s="129" t="s">
        <v>85</v>
      </c>
      <c r="C135" s="317" t="s">
        <v>382</v>
      </c>
      <c r="D135" s="275" t="s">
        <v>381</v>
      </c>
      <c r="E135" s="174" t="s">
        <v>1</v>
      </c>
      <c r="F135" s="174" t="s">
        <v>383</v>
      </c>
      <c r="G135" s="166">
        <v>41.73</v>
      </c>
      <c r="H135" s="132"/>
      <c r="I135" s="127"/>
    </row>
    <row r="136" spans="1:11" ht="52.8" x14ac:dyDescent="0.25">
      <c r="A136" s="112" t="s">
        <v>462</v>
      </c>
      <c r="B136" s="129" t="s">
        <v>85</v>
      </c>
      <c r="C136" s="316" t="s">
        <v>394</v>
      </c>
      <c r="D136" s="189" t="s">
        <v>393</v>
      </c>
      <c r="E136" s="174" t="s">
        <v>1</v>
      </c>
      <c r="F136" s="174" t="s">
        <v>383</v>
      </c>
      <c r="G136" s="166">
        <v>41.73</v>
      </c>
      <c r="H136" s="132"/>
      <c r="I136" s="127"/>
    </row>
    <row r="137" spans="1:11" ht="66" x14ac:dyDescent="0.25">
      <c r="A137" s="112" t="s">
        <v>463</v>
      </c>
      <c r="B137" s="129" t="s">
        <v>85</v>
      </c>
      <c r="C137" s="316" t="s">
        <v>396</v>
      </c>
      <c r="D137" s="307" t="s">
        <v>395</v>
      </c>
      <c r="E137" s="174" t="s">
        <v>1</v>
      </c>
      <c r="F137" s="174" t="s">
        <v>397</v>
      </c>
      <c r="G137" s="166">
        <v>5.93</v>
      </c>
      <c r="H137" s="132"/>
      <c r="I137" s="127"/>
    </row>
    <row r="138" spans="1:11" ht="25.95" customHeight="1" x14ac:dyDescent="0.25">
      <c r="A138" s="337" t="s">
        <v>464</v>
      </c>
      <c r="B138" s="331"/>
      <c r="C138" s="331"/>
      <c r="D138" s="338" t="s">
        <v>398</v>
      </c>
      <c r="E138" s="331"/>
      <c r="F138" s="331"/>
      <c r="G138" s="332"/>
      <c r="H138" s="333"/>
      <c r="I138" s="334"/>
      <c r="J138" s="335"/>
      <c r="K138" s="336"/>
    </row>
    <row r="139" spans="1:11" ht="52.8" x14ac:dyDescent="0.25">
      <c r="A139" s="112" t="s">
        <v>465</v>
      </c>
      <c r="B139" s="174" t="s">
        <v>83</v>
      </c>
      <c r="C139" s="324">
        <v>92580</v>
      </c>
      <c r="D139" s="369" t="s">
        <v>399</v>
      </c>
      <c r="E139" s="174" t="s">
        <v>1</v>
      </c>
      <c r="F139" s="174" t="s">
        <v>370</v>
      </c>
      <c r="G139" s="166">
        <v>675.22</v>
      </c>
      <c r="H139" s="132"/>
      <c r="I139" s="127"/>
    </row>
    <row r="140" spans="1:11" ht="66" x14ac:dyDescent="0.25">
      <c r="A140" s="112" t="s">
        <v>466</v>
      </c>
      <c r="B140" s="174" t="s">
        <v>279</v>
      </c>
      <c r="C140" s="174">
        <v>2</v>
      </c>
      <c r="D140" s="242" t="s">
        <v>400</v>
      </c>
      <c r="E140" s="174" t="s">
        <v>1</v>
      </c>
      <c r="F140" s="174" t="s">
        <v>370</v>
      </c>
      <c r="G140" s="166">
        <v>675.22</v>
      </c>
      <c r="H140" s="132"/>
      <c r="I140" s="127"/>
    </row>
    <row r="141" spans="1:11" ht="39.6" x14ac:dyDescent="0.25">
      <c r="A141" s="112" t="s">
        <v>467</v>
      </c>
      <c r="B141" s="174" t="s">
        <v>85</v>
      </c>
      <c r="C141" s="256" t="s">
        <v>282</v>
      </c>
      <c r="D141" s="212" t="s">
        <v>281</v>
      </c>
      <c r="E141" s="174" t="s">
        <v>86</v>
      </c>
      <c r="F141" s="174" t="s">
        <v>401</v>
      </c>
      <c r="G141" s="166">
        <v>74.2</v>
      </c>
      <c r="H141" s="132"/>
      <c r="I141" s="127"/>
    </row>
    <row r="142" spans="1:11" ht="39.6" x14ac:dyDescent="0.25">
      <c r="A142" s="112" t="s">
        <v>468</v>
      </c>
      <c r="B142" s="174" t="s">
        <v>85</v>
      </c>
      <c r="C142" s="340" t="s">
        <v>285</v>
      </c>
      <c r="D142" s="307" t="s">
        <v>284</v>
      </c>
      <c r="E142" s="174" t="s">
        <v>86</v>
      </c>
      <c r="F142" s="174" t="s">
        <v>402</v>
      </c>
      <c r="G142" s="166">
        <v>109.9</v>
      </c>
      <c r="H142" s="132"/>
      <c r="I142" s="127"/>
    </row>
    <row r="143" spans="1:11" ht="40.200000000000003" thickBot="1" x14ac:dyDescent="0.3">
      <c r="A143" s="112" t="s">
        <v>469</v>
      </c>
      <c r="B143" s="174" t="s">
        <v>85</v>
      </c>
      <c r="C143" s="256" t="s">
        <v>290</v>
      </c>
      <c r="D143" s="268" t="s">
        <v>289</v>
      </c>
      <c r="E143" s="174" t="s">
        <v>86</v>
      </c>
      <c r="F143" s="174" t="s">
        <v>402</v>
      </c>
      <c r="G143" s="166">
        <v>109.9</v>
      </c>
      <c r="H143" s="132"/>
      <c r="I143" s="127"/>
    </row>
    <row r="144" spans="1:11" ht="25.95" customHeight="1" thickBot="1" x14ac:dyDescent="0.3">
      <c r="A144" s="225" t="s">
        <v>470</v>
      </c>
      <c r="B144" s="226"/>
      <c r="C144" s="226"/>
      <c r="D144" s="227" t="s">
        <v>403</v>
      </c>
      <c r="E144" s="226"/>
      <c r="F144" s="226"/>
      <c r="G144" s="228"/>
      <c r="H144" s="229"/>
      <c r="I144" s="230"/>
      <c r="J144" s="231"/>
      <c r="K144" s="320"/>
    </row>
    <row r="145" spans="1:11" ht="39.6" x14ac:dyDescent="0.25">
      <c r="A145" s="198" t="s">
        <v>471</v>
      </c>
      <c r="B145" s="184" t="s">
        <v>83</v>
      </c>
      <c r="C145" s="184">
        <v>87879</v>
      </c>
      <c r="D145" s="274" t="s">
        <v>216</v>
      </c>
      <c r="E145" s="129" t="s">
        <v>1</v>
      </c>
      <c r="F145" s="174" t="s">
        <v>368</v>
      </c>
      <c r="G145" s="166">
        <v>250.73</v>
      </c>
      <c r="H145" s="130"/>
      <c r="I145" s="128"/>
      <c r="J145" s="109"/>
      <c r="K145" s="266"/>
    </row>
    <row r="146" spans="1:11" ht="26.4" x14ac:dyDescent="0.25">
      <c r="A146" s="198" t="s">
        <v>472</v>
      </c>
      <c r="B146" s="174" t="s">
        <v>85</v>
      </c>
      <c r="C146" s="244" t="s">
        <v>405</v>
      </c>
      <c r="D146" s="307" t="s">
        <v>404</v>
      </c>
      <c r="E146" s="174" t="s">
        <v>1</v>
      </c>
      <c r="F146" s="174" t="s">
        <v>368</v>
      </c>
      <c r="G146" s="166">
        <v>250.73</v>
      </c>
      <c r="H146" s="132"/>
      <c r="I146" s="127"/>
    </row>
    <row r="147" spans="1:11" ht="53.4" thickBot="1" x14ac:dyDescent="0.3">
      <c r="A147" s="198" t="s">
        <v>473</v>
      </c>
      <c r="B147" s="174" t="s">
        <v>85</v>
      </c>
      <c r="C147" s="343" t="s">
        <v>406</v>
      </c>
      <c r="D147" s="212" t="s">
        <v>407</v>
      </c>
      <c r="E147" s="174" t="s">
        <v>1</v>
      </c>
      <c r="F147" s="174" t="s">
        <v>368</v>
      </c>
      <c r="G147" s="166">
        <v>250.73</v>
      </c>
      <c r="H147" s="132"/>
      <c r="I147" s="127"/>
    </row>
    <row r="148" spans="1:11" ht="25.95" customHeight="1" thickBot="1" x14ac:dyDescent="0.3">
      <c r="A148" s="225" t="s">
        <v>474</v>
      </c>
      <c r="B148" s="226"/>
      <c r="C148" s="226"/>
      <c r="D148" s="342" t="s">
        <v>408</v>
      </c>
      <c r="E148" s="226"/>
      <c r="F148" s="226"/>
      <c r="G148" s="228"/>
      <c r="H148" s="229"/>
      <c r="I148" s="230"/>
      <c r="J148" s="231"/>
      <c r="K148" s="320"/>
    </row>
    <row r="149" spans="1:11" ht="39.6" x14ac:dyDescent="0.25">
      <c r="A149" s="112" t="s">
        <v>475</v>
      </c>
      <c r="B149" s="174" t="s">
        <v>85</v>
      </c>
      <c r="C149" s="324" t="s">
        <v>367</v>
      </c>
      <c r="D149" s="189" t="s">
        <v>366</v>
      </c>
      <c r="E149" s="174" t="s">
        <v>1</v>
      </c>
      <c r="F149" s="174" t="s">
        <v>409</v>
      </c>
      <c r="G149" s="166">
        <v>145.77000000000001</v>
      </c>
      <c r="H149" s="132"/>
      <c r="I149" s="127"/>
    </row>
    <row r="150" spans="1:11" ht="52.8" x14ac:dyDescent="0.25">
      <c r="A150" s="112" t="s">
        <v>476</v>
      </c>
      <c r="B150" s="174" t="s">
        <v>85</v>
      </c>
      <c r="C150" s="327" t="s">
        <v>350</v>
      </c>
      <c r="D150" s="329" t="s">
        <v>351</v>
      </c>
      <c r="E150" s="174" t="s">
        <v>1</v>
      </c>
      <c r="F150" s="174" t="s">
        <v>410</v>
      </c>
      <c r="G150" s="166">
        <v>145.77000000000001</v>
      </c>
      <c r="H150" s="132"/>
      <c r="I150" s="127"/>
    </row>
    <row r="151" spans="1:11" ht="52.8" x14ac:dyDescent="0.25">
      <c r="A151" s="112" t="s">
        <v>477</v>
      </c>
      <c r="B151" s="174" t="s">
        <v>83</v>
      </c>
      <c r="C151" s="273">
        <v>87905</v>
      </c>
      <c r="D151" s="242" t="s">
        <v>217</v>
      </c>
      <c r="E151" s="174" t="s">
        <v>1</v>
      </c>
      <c r="F151" s="174" t="s">
        <v>500</v>
      </c>
      <c r="G151" s="166">
        <v>145.77000000000001</v>
      </c>
      <c r="H151" s="132"/>
      <c r="I151" s="127"/>
    </row>
    <row r="152" spans="1:11" ht="52.8" x14ac:dyDescent="0.25">
      <c r="A152" s="112" t="s">
        <v>478</v>
      </c>
      <c r="B152" s="184" t="s">
        <v>83</v>
      </c>
      <c r="C152" s="183">
        <v>87775</v>
      </c>
      <c r="D152" s="242" t="s">
        <v>225</v>
      </c>
      <c r="E152" s="174" t="s">
        <v>1</v>
      </c>
      <c r="F152" s="174" t="s">
        <v>500</v>
      </c>
      <c r="G152" s="166">
        <v>145.77000000000001</v>
      </c>
      <c r="H152" s="132"/>
      <c r="I152" s="127"/>
    </row>
    <row r="153" spans="1:11" ht="26.4" x14ac:dyDescent="0.25">
      <c r="A153" s="112" t="s">
        <v>479</v>
      </c>
      <c r="B153" s="174" t="s">
        <v>85</v>
      </c>
      <c r="C153" s="325" t="s">
        <v>412</v>
      </c>
      <c r="D153" s="189" t="s">
        <v>411</v>
      </c>
      <c r="E153" s="174" t="s">
        <v>1</v>
      </c>
      <c r="F153" s="174" t="s">
        <v>500</v>
      </c>
      <c r="G153" s="166">
        <v>145.77000000000001</v>
      </c>
      <c r="H153" s="132"/>
      <c r="I153" s="127"/>
    </row>
    <row r="154" spans="1:11" ht="27" thickBot="1" x14ac:dyDescent="0.3">
      <c r="A154" s="112" t="s">
        <v>480</v>
      </c>
      <c r="B154" s="174" t="s">
        <v>85</v>
      </c>
      <c r="C154" s="324" t="s">
        <v>414</v>
      </c>
      <c r="D154" s="307" t="s">
        <v>413</v>
      </c>
      <c r="E154" s="174" t="s">
        <v>1</v>
      </c>
      <c r="F154" s="174" t="s">
        <v>500</v>
      </c>
      <c r="G154" s="166">
        <v>145.77000000000001</v>
      </c>
      <c r="H154" s="132"/>
      <c r="I154" s="127"/>
    </row>
    <row r="155" spans="1:11" ht="25.95" customHeight="1" thickBot="1" x14ac:dyDescent="0.3">
      <c r="A155" s="225" t="s">
        <v>481</v>
      </c>
      <c r="B155" s="271"/>
      <c r="C155" s="271"/>
      <c r="D155" s="342" t="s">
        <v>415</v>
      </c>
      <c r="E155" s="226"/>
      <c r="F155" s="226"/>
      <c r="G155" s="286"/>
      <c r="H155" s="132"/>
      <c r="I155" s="127"/>
    </row>
    <row r="156" spans="1:11" ht="26.4" x14ac:dyDescent="0.25">
      <c r="A156" s="112" t="s">
        <v>482</v>
      </c>
      <c r="B156" s="129" t="s">
        <v>85</v>
      </c>
      <c r="C156" s="183" t="s">
        <v>247</v>
      </c>
      <c r="D156" s="242" t="s">
        <v>246</v>
      </c>
      <c r="E156" s="174" t="s">
        <v>1</v>
      </c>
      <c r="F156" s="174" t="s">
        <v>383</v>
      </c>
      <c r="G156" s="166">
        <v>41.73</v>
      </c>
      <c r="H156" s="132"/>
      <c r="I156" s="127"/>
    </row>
    <row r="157" spans="1:11" ht="39.6" x14ac:dyDescent="0.25">
      <c r="A157" s="112" t="s">
        <v>483</v>
      </c>
      <c r="B157" s="129" t="s">
        <v>85</v>
      </c>
      <c r="C157" s="174" t="s">
        <v>249</v>
      </c>
      <c r="D157" s="212" t="s">
        <v>263</v>
      </c>
      <c r="E157" s="174" t="s">
        <v>1</v>
      </c>
      <c r="F157" s="174" t="s">
        <v>420</v>
      </c>
      <c r="G157" s="166">
        <v>71.97</v>
      </c>
      <c r="H157" s="132"/>
      <c r="I157" s="127"/>
    </row>
    <row r="158" spans="1:11" ht="92.4" x14ac:dyDescent="0.25">
      <c r="A158" s="112" t="s">
        <v>484</v>
      </c>
      <c r="B158" s="174" t="s">
        <v>85</v>
      </c>
      <c r="C158" s="324" t="s">
        <v>419</v>
      </c>
      <c r="D158" s="328" t="s">
        <v>418</v>
      </c>
      <c r="E158" s="174" t="s">
        <v>1</v>
      </c>
      <c r="F158" s="174" t="s">
        <v>422</v>
      </c>
      <c r="G158" s="166">
        <v>604.83000000000004</v>
      </c>
      <c r="H158" s="132"/>
      <c r="I158" s="127"/>
    </row>
    <row r="159" spans="1:11" ht="40.200000000000003" thickBot="1" x14ac:dyDescent="0.3">
      <c r="A159" s="112" t="s">
        <v>485</v>
      </c>
      <c r="B159" s="129" t="s">
        <v>85</v>
      </c>
      <c r="C159" s="324" t="s">
        <v>417</v>
      </c>
      <c r="D159" s="211" t="s">
        <v>416</v>
      </c>
      <c r="E159" s="174" t="s">
        <v>1</v>
      </c>
      <c r="F159" s="174" t="s">
        <v>501</v>
      </c>
      <c r="G159" s="166">
        <v>604.83000000000004</v>
      </c>
      <c r="H159" s="132"/>
      <c r="I159" s="127"/>
    </row>
    <row r="160" spans="1:11" ht="25.95" customHeight="1" thickBot="1" x14ac:dyDescent="0.3">
      <c r="A160" s="225" t="s">
        <v>486</v>
      </c>
      <c r="B160" s="226"/>
      <c r="C160" s="226"/>
      <c r="D160" s="342" t="s">
        <v>421</v>
      </c>
      <c r="E160" s="226"/>
      <c r="F160" s="226"/>
      <c r="G160" s="286"/>
      <c r="H160" s="132"/>
      <c r="I160" s="127"/>
    </row>
    <row r="161" spans="1:9" ht="92.4" x14ac:dyDescent="0.25">
      <c r="A161" s="112" t="s">
        <v>487</v>
      </c>
      <c r="B161" s="129" t="s">
        <v>85</v>
      </c>
      <c r="C161" s="348" t="s">
        <v>228</v>
      </c>
      <c r="D161" s="8" t="s">
        <v>423</v>
      </c>
      <c r="E161" s="129" t="s">
        <v>1</v>
      </c>
      <c r="F161" s="129" t="s">
        <v>424</v>
      </c>
      <c r="G161" s="166">
        <v>1648.12</v>
      </c>
      <c r="H161" s="132"/>
      <c r="I161" s="127"/>
    </row>
    <row r="162" spans="1:9" ht="79.2" x14ac:dyDescent="0.25">
      <c r="A162" s="112" t="s">
        <v>488</v>
      </c>
      <c r="B162" s="129" t="s">
        <v>85</v>
      </c>
      <c r="C162" s="349" t="s">
        <v>426</v>
      </c>
      <c r="D162" s="233" t="s">
        <v>425</v>
      </c>
      <c r="E162" s="174" t="s">
        <v>1</v>
      </c>
      <c r="F162" s="174" t="s">
        <v>427</v>
      </c>
      <c r="G162" s="166">
        <v>216.86</v>
      </c>
      <c r="H162" s="132"/>
      <c r="I162" s="127"/>
    </row>
    <row r="163" spans="1:9" ht="26.4" x14ac:dyDescent="0.25">
      <c r="A163" s="112" t="s">
        <v>489</v>
      </c>
      <c r="B163" s="129" t="s">
        <v>85</v>
      </c>
      <c r="C163" s="349" t="s">
        <v>429</v>
      </c>
      <c r="D163" s="251" t="s">
        <v>428</v>
      </c>
      <c r="E163" s="174" t="s">
        <v>1</v>
      </c>
      <c r="F163" s="174" t="s">
        <v>502</v>
      </c>
      <c r="G163" s="166">
        <v>1648.12</v>
      </c>
      <c r="H163" s="132"/>
      <c r="I163" s="127"/>
    </row>
    <row r="164" spans="1:9" ht="26.4" x14ac:dyDescent="0.25">
      <c r="A164" s="112" t="s">
        <v>490</v>
      </c>
      <c r="B164" s="129" t="s">
        <v>85</v>
      </c>
      <c r="C164" s="349" t="s">
        <v>431</v>
      </c>
      <c r="D164" s="242" t="s">
        <v>430</v>
      </c>
      <c r="E164" s="174" t="s">
        <v>1</v>
      </c>
      <c r="F164" s="174" t="s">
        <v>503</v>
      </c>
      <c r="G164" s="166">
        <v>216.86</v>
      </c>
      <c r="H164" s="132"/>
      <c r="I164" s="127"/>
    </row>
    <row r="165" spans="1:9" ht="26.4" x14ac:dyDescent="0.25">
      <c r="A165" s="112" t="s">
        <v>491</v>
      </c>
      <c r="B165" s="129" t="s">
        <v>85</v>
      </c>
      <c r="C165" s="326" t="s">
        <v>433</v>
      </c>
      <c r="D165" s="349" t="s">
        <v>432</v>
      </c>
      <c r="E165" s="174" t="s">
        <v>1</v>
      </c>
      <c r="F165" s="174" t="s">
        <v>436</v>
      </c>
      <c r="G165" s="166">
        <v>294</v>
      </c>
      <c r="H165" s="132"/>
      <c r="I165" s="127"/>
    </row>
    <row r="166" spans="1:9" ht="27" thickBot="1" x14ac:dyDescent="0.3">
      <c r="A166" s="112" t="s">
        <v>492</v>
      </c>
      <c r="B166" s="129" t="s">
        <v>85</v>
      </c>
      <c r="C166" s="349" t="s">
        <v>435</v>
      </c>
      <c r="D166" s="251" t="s">
        <v>434</v>
      </c>
      <c r="E166" s="174" t="s">
        <v>1</v>
      </c>
      <c r="F166" s="174" t="s">
        <v>504</v>
      </c>
      <c r="G166" s="166">
        <v>294</v>
      </c>
      <c r="H166" s="132"/>
      <c r="I166" s="127"/>
    </row>
    <row r="167" spans="1:9" ht="25.95" customHeight="1" thickBot="1" x14ac:dyDescent="0.3">
      <c r="A167" s="225" t="s">
        <v>493</v>
      </c>
      <c r="B167" s="226"/>
      <c r="C167" s="226"/>
      <c r="D167" s="227" t="s">
        <v>437</v>
      </c>
      <c r="E167" s="226"/>
      <c r="F167" s="226"/>
      <c r="G167" s="286"/>
      <c r="H167" s="132"/>
      <c r="I167" s="127"/>
    </row>
    <row r="168" spans="1:9" ht="39.6" x14ac:dyDescent="0.25">
      <c r="A168" s="198" t="s">
        <v>494</v>
      </c>
      <c r="B168" s="129" t="s">
        <v>279</v>
      </c>
      <c r="C168" s="129">
        <v>4</v>
      </c>
      <c r="D168" s="189" t="s">
        <v>900</v>
      </c>
      <c r="E168" s="129" t="s">
        <v>1</v>
      </c>
      <c r="F168" s="129" t="s">
        <v>439</v>
      </c>
      <c r="G168" s="166">
        <v>199.74</v>
      </c>
      <c r="H168" s="132"/>
      <c r="I168" s="127"/>
    </row>
    <row r="169" spans="1:9" ht="52.8" x14ac:dyDescent="0.25">
      <c r="A169" s="198" t="s">
        <v>495</v>
      </c>
      <c r="B169" s="129" t="s">
        <v>85</v>
      </c>
      <c r="C169" s="244" t="s">
        <v>326</v>
      </c>
      <c r="D169" s="307" t="s">
        <v>325</v>
      </c>
      <c r="E169" s="174" t="s">
        <v>1</v>
      </c>
      <c r="F169" s="174" t="s">
        <v>441</v>
      </c>
      <c r="G169" s="166">
        <v>34.86</v>
      </c>
      <c r="H169" s="132"/>
      <c r="I169" s="127"/>
    </row>
    <row r="170" spans="1:9" ht="52.8" x14ac:dyDescent="0.25">
      <c r="A170" s="198" t="s">
        <v>496</v>
      </c>
      <c r="B170" s="129" t="s">
        <v>85</v>
      </c>
      <c r="C170" s="9" t="s">
        <v>355</v>
      </c>
      <c r="D170" s="189" t="s">
        <v>356</v>
      </c>
      <c r="E170" s="174" t="s">
        <v>1</v>
      </c>
      <c r="F170" s="174" t="s">
        <v>442</v>
      </c>
      <c r="G170" s="166">
        <v>11.25</v>
      </c>
      <c r="H170" s="132"/>
      <c r="I170" s="127"/>
    </row>
    <row r="171" spans="1:9" ht="26.4" x14ac:dyDescent="0.25">
      <c r="A171" s="198" t="s">
        <v>497</v>
      </c>
      <c r="B171" s="129" t="s">
        <v>83</v>
      </c>
      <c r="C171" s="345">
        <v>102181</v>
      </c>
      <c r="D171" s="307" t="s">
        <v>440</v>
      </c>
      <c r="E171" s="174" t="s">
        <v>1</v>
      </c>
      <c r="F171" s="174" t="s">
        <v>443</v>
      </c>
      <c r="G171" s="166">
        <v>9</v>
      </c>
      <c r="H171" s="132"/>
      <c r="I171" s="127"/>
    </row>
    <row r="172" spans="1:9" ht="39.6" x14ac:dyDescent="0.25">
      <c r="A172" s="198" t="s">
        <v>498</v>
      </c>
      <c r="B172" s="129" t="s">
        <v>83</v>
      </c>
      <c r="C172" s="174">
        <v>92594</v>
      </c>
      <c r="D172" s="242" t="s">
        <v>444</v>
      </c>
      <c r="E172" s="174" t="s">
        <v>121</v>
      </c>
      <c r="F172" s="174" t="s">
        <v>445</v>
      </c>
      <c r="G172" s="166">
        <v>1</v>
      </c>
      <c r="H172" s="132"/>
      <c r="I172" s="127"/>
    </row>
    <row r="173" spans="1:9" ht="26.4" x14ac:dyDescent="0.25">
      <c r="A173" s="198" t="s">
        <v>499</v>
      </c>
      <c r="B173" s="174" t="s">
        <v>279</v>
      </c>
      <c r="C173" s="174">
        <v>2</v>
      </c>
      <c r="D173" s="189" t="s">
        <v>333</v>
      </c>
      <c r="E173" s="174" t="s">
        <v>1</v>
      </c>
      <c r="F173" s="174" t="s">
        <v>446</v>
      </c>
      <c r="G173" s="166">
        <v>8.5</v>
      </c>
      <c r="H173" s="132"/>
      <c r="I173" s="127"/>
    </row>
    <row r="174" spans="1:9" x14ac:dyDescent="0.25">
      <c r="A174" s="198" t="s">
        <v>631</v>
      </c>
      <c r="B174" s="174" t="s">
        <v>85</v>
      </c>
      <c r="C174" s="322" t="s">
        <v>803</v>
      </c>
      <c r="D174" s="322" t="s">
        <v>802</v>
      </c>
      <c r="E174" s="174" t="s">
        <v>1</v>
      </c>
      <c r="F174" s="174" t="s">
        <v>840</v>
      </c>
      <c r="G174" s="166">
        <v>17.75</v>
      </c>
      <c r="H174" s="132"/>
      <c r="I174" s="127"/>
    </row>
    <row r="175" spans="1:9" ht="40.200000000000003" thickBot="1" x14ac:dyDescent="0.3">
      <c r="A175" s="198" t="s">
        <v>804</v>
      </c>
      <c r="B175" s="174" t="s">
        <v>83</v>
      </c>
      <c r="C175" s="174">
        <v>91341</v>
      </c>
      <c r="D175" s="369" t="s">
        <v>629</v>
      </c>
      <c r="E175" s="174" t="s">
        <v>1</v>
      </c>
      <c r="F175" s="174" t="s">
        <v>630</v>
      </c>
      <c r="G175" s="166">
        <v>10.24</v>
      </c>
      <c r="H175" s="132"/>
      <c r="I175" s="127"/>
    </row>
    <row r="176" spans="1:9" ht="25.95" customHeight="1" thickBot="1" x14ac:dyDescent="0.3">
      <c r="A176" s="225" t="s">
        <v>632</v>
      </c>
      <c r="B176" s="226"/>
      <c r="C176" s="226"/>
      <c r="D176" s="342" t="s">
        <v>725</v>
      </c>
      <c r="E176" s="226"/>
      <c r="F176" s="226"/>
      <c r="G176" s="286"/>
      <c r="H176" s="132"/>
      <c r="I176" s="127"/>
    </row>
    <row r="177" spans="1:9" ht="66" x14ac:dyDescent="0.25">
      <c r="A177" s="198" t="s">
        <v>648</v>
      </c>
      <c r="B177" s="129" t="s">
        <v>85</v>
      </c>
      <c r="C177" s="359" t="s">
        <v>710</v>
      </c>
      <c r="D177" s="275" t="s">
        <v>709</v>
      </c>
      <c r="E177" s="129" t="s">
        <v>121</v>
      </c>
      <c r="F177" s="184" t="s">
        <v>706</v>
      </c>
      <c r="G177" s="379">
        <v>9</v>
      </c>
      <c r="H177" s="132"/>
      <c r="I177" s="127"/>
    </row>
    <row r="178" spans="1:9" ht="25.95" customHeight="1" x14ac:dyDescent="0.25">
      <c r="A178" s="198" t="s">
        <v>649</v>
      </c>
      <c r="B178" s="174" t="s">
        <v>85</v>
      </c>
      <c r="C178" s="358" t="s">
        <v>634</v>
      </c>
      <c r="D178" s="307" t="s">
        <v>633</v>
      </c>
      <c r="E178" s="174" t="s">
        <v>121</v>
      </c>
      <c r="F178" s="183" t="s">
        <v>651</v>
      </c>
      <c r="G178" s="371">
        <v>3</v>
      </c>
      <c r="H178" s="132"/>
      <c r="I178" s="127"/>
    </row>
    <row r="179" spans="1:9" ht="25.95" customHeight="1" x14ac:dyDescent="0.25">
      <c r="A179" s="198" t="s">
        <v>650</v>
      </c>
      <c r="B179" s="174" t="s">
        <v>85</v>
      </c>
      <c r="C179" s="359" t="s">
        <v>636</v>
      </c>
      <c r="D179" s="189" t="s">
        <v>635</v>
      </c>
      <c r="E179" s="174" t="s">
        <v>121</v>
      </c>
      <c r="F179" s="183" t="s">
        <v>652</v>
      </c>
      <c r="G179" s="371">
        <v>9</v>
      </c>
      <c r="H179" s="132"/>
      <c r="I179" s="127"/>
    </row>
    <row r="180" spans="1:9" ht="39.6" x14ac:dyDescent="0.25">
      <c r="A180" s="198" t="s">
        <v>659</v>
      </c>
      <c r="B180" s="183" t="s">
        <v>85</v>
      </c>
      <c r="C180" s="211" t="s">
        <v>654</v>
      </c>
      <c r="D180" s="369" t="s">
        <v>653</v>
      </c>
      <c r="E180" s="183" t="s">
        <v>1</v>
      </c>
      <c r="F180" s="183" t="s">
        <v>655</v>
      </c>
      <c r="G180" s="371">
        <v>10.55</v>
      </c>
      <c r="H180" s="372"/>
      <c r="I180" s="53"/>
    </row>
    <row r="181" spans="1:9" ht="25.95" customHeight="1" x14ac:dyDescent="0.25">
      <c r="A181" s="198" t="s">
        <v>660</v>
      </c>
      <c r="B181" s="174" t="s">
        <v>85</v>
      </c>
      <c r="C181" s="358" t="s">
        <v>657</v>
      </c>
      <c r="D181" s="189" t="s">
        <v>656</v>
      </c>
      <c r="E181" s="174" t="s">
        <v>121</v>
      </c>
      <c r="F181" s="183" t="s">
        <v>658</v>
      </c>
      <c r="G181" s="371">
        <v>2</v>
      </c>
      <c r="H181" s="132"/>
      <c r="I181" s="127"/>
    </row>
    <row r="182" spans="1:9" ht="25.95" customHeight="1" x14ac:dyDescent="0.25">
      <c r="A182" s="198" t="s">
        <v>663</v>
      </c>
      <c r="B182" s="183" t="s">
        <v>85</v>
      </c>
      <c r="C182" s="359" t="s">
        <v>662</v>
      </c>
      <c r="D182" s="189" t="s">
        <v>661</v>
      </c>
      <c r="E182" s="183" t="s">
        <v>1</v>
      </c>
      <c r="F182" s="183" t="s">
        <v>664</v>
      </c>
      <c r="G182" s="371">
        <v>21.24</v>
      </c>
      <c r="H182" s="132"/>
      <c r="I182" s="127"/>
    </row>
    <row r="183" spans="1:9" ht="39.6" x14ac:dyDescent="0.25">
      <c r="A183" s="198" t="s">
        <v>699</v>
      </c>
      <c r="B183" s="358" t="s">
        <v>85</v>
      </c>
      <c r="C183" s="377" t="s">
        <v>692</v>
      </c>
      <c r="D183" s="212" t="s">
        <v>693</v>
      </c>
      <c r="E183" s="358" t="s">
        <v>121</v>
      </c>
      <c r="F183" s="183" t="s">
        <v>705</v>
      </c>
      <c r="G183" s="371">
        <v>9</v>
      </c>
      <c r="H183" s="132"/>
      <c r="I183" s="127"/>
    </row>
    <row r="184" spans="1:9" ht="52.8" x14ac:dyDescent="0.25">
      <c r="A184" s="198" t="s">
        <v>700</v>
      </c>
      <c r="B184" s="358" t="s">
        <v>85</v>
      </c>
      <c r="C184" s="358" t="s">
        <v>694</v>
      </c>
      <c r="D184" s="212" t="s">
        <v>695</v>
      </c>
      <c r="E184" s="358" t="s">
        <v>121</v>
      </c>
      <c r="F184" s="183" t="s">
        <v>707</v>
      </c>
      <c r="G184" s="371">
        <v>2</v>
      </c>
      <c r="H184" s="132"/>
      <c r="I184" s="127"/>
    </row>
    <row r="185" spans="1:9" ht="52.8" x14ac:dyDescent="0.25">
      <c r="A185" s="198" t="s">
        <v>701</v>
      </c>
      <c r="B185" s="358" t="s">
        <v>85</v>
      </c>
      <c r="C185" s="358" t="s">
        <v>696</v>
      </c>
      <c r="D185" s="212" t="s">
        <v>697</v>
      </c>
      <c r="E185" s="358" t="s">
        <v>121</v>
      </c>
      <c r="F185" s="183" t="s">
        <v>708</v>
      </c>
      <c r="G185" s="371">
        <v>2</v>
      </c>
      <c r="H185" s="132"/>
      <c r="I185" s="127"/>
    </row>
    <row r="186" spans="1:9" ht="105.6" x14ac:dyDescent="0.25">
      <c r="A186" s="198" t="s">
        <v>702</v>
      </c>
      <c r="B186" s="183" t="s">
        <v>85</v>
      </c>
      <c r="C186" s="358" t="s">
        <v>698</v>
      </c>
      <c r="D186" s="212" t="s">
        <v>704</v>
      </c>
      <c r="E186" s="183" t="s">
        <v>121</v>
      </c>
      <c r="F186" s="183" t="s">
        <v>711</v>
      </c>
      <c r="G186" s="371">
        <v>2</v>
      </c>
      <c r="H186" s="132"/>
      <c r="I186" s="127"/>
    </row>
    <row r="187" spans="1:9" ht="13.8" thickBot="1" x14ac:dyDescent="0.3">
      <c r="A187" s="283" t="s">
        <v>703</v>
      </c>
      <c r="B187" s="267" t="s">
        <v>85</v>
      </c>
      <c r="C187" s="375" t="s">
        <v>690</v>
      </c>
      <c r="D187" s="53" t="s">
        <v>691</v>
      </c>
      <c r="E187" s="375" t="s">
        <v>121</v>
      </c>
      <c r="F187" s="273" t="s">
        <v>712</v>
      </c>
      <c r="G187" s="383">
        <v>11</v>
      </c>
      <c r="H187" s="132"/>
      <c r="I187" s="127"/>
    </row>
    <row r="188" spans="1:9" ht="25.95" customHeight="1" thickBot="1" x14ac:dyDescent="0.3">
      <c r="A188" s="225" t="s">
        <v>679</v>
      </c>
      <c r="B188" s="271"/>
      <c r="C188" s="374"/>
      <c r="D188" s="227" t="s">
        <v>726</v>
      </c>
      <c r="E188" s="271"/>
      <c r="F188" s="226"/>
      <c r="G188" s="286"/>
      <c r="H188" s="132"/>
      <c r="I188" s="127"/>
    </row>
    <row r="189" spans="1:9" ht="26.4" x14ac:dyDescent="0.25">
      <c r="A189" s="382" t="s">
        <v>713</v>
      </c>
      <c r="B189" s="280" t="s">
        <v>85</v>
      </c>
      <c r="C189" s="330" t="s">
        <v>681</v>
      </c>
      <c r="D189" s="307" t="s">
        <v>680</v>
      </c>
      <c r="E189" s="280" t="s">
        <v>86</v>
      </c>
      <c r="F189" s="184" t="s">
        <v>727</v>
      </c>
      <c r="G189" s="379">
        <v>19.829999999999998</v>
      </c>
      <c r="H189" s="132"/>
      <c r="I189" s="127"/>
    </row>
    <row r="190" spans="1:9" ht="26.4" x14ac:dyDescent="0.25">
      <c r="A190" s="382" t="s">
        <v>714</v>
      </c>
      <c r="B190" s="273" t="s">
        <v>85</v>
      </c>
      <c r="C190" s="358" t="s">
        <v>683</v>
      </c>
      <c r="D190" s="189" t="s">
        <v>682</v>
      </c>
      <c r="E190" s="273" t="s">
        <v>86</v>
      </c>
      <c r="F190" s="184" t="s">
        <v>727</v>
      </c>
      <c r="G190" s="371">
        <v>8</v>
      </c>
      <c r="H190" s="132"/>
      <c r="I190" s="127"/>
    </row>
    <row r="191" spans="1:9" ht="26.4" x14ac:dyDescent="0.25">
      <c r="A191" s="382" t="s">
        <v>715</v>
      </c>
      <c r="B191" s="273" t="s">
        <v>85</v>
      </c>
      <c r="C191" s="358" t="s">
        <v>685</v>
      </c>
      <c r="D191" s="307" t="s">
        <v>684</v>
      </c>
      <c r="E191" s="273" t="s">
        <v>86</v>
      </c>
      <c r="F191" s="184" t="s">
        <v>727</v>
      </c>
      <c r="G191" s="371">
        <v>8</v>
      </c>
      <c r="H191" s="132"/>
      <c r="I191" s="127"/>
    </row>
    <row r="192" spans="1:9" ht="26.4" x14ac:dyDescent="0.25">
      <c r="A192" s="382" t="s">
        <v>716</v>
      </c>
      <c r="B192" s="273" t="s">
        <v>85</v>
      </c>
      <c r="C192" s="359" t="s">
        <v>687</v>
      </c>
      <c r="D192" s="189" t="s">
        <v>686</v>
      </c>
      <c r="E192" s="273" t="s">
        <v>86</v>
      </c>
      <c r="F192" s="184" t="s">
        <v>727</v>
      </c>
      <c r="G192" s="371">
        <v>8</v>
      </c>
      <c r="H192" s="132"/>
      <c r="I192" s="127"/>
    </row>
    <row r="193" spans="1:9" ht="26.4" x14ac:dyDescent="0.25">
      <c r="A193" s="382" t="s">
        <v>717</v>
      </c>
      <c r="B193" s="183" t="s">
        <v>85</v>
      </c>
      <c r="C193" s="358" t="s">
        <v>689</v>
      </c>
      <c r="D193" s="307" t="s">
        <v>688</v>
      </c>
      <c r="E193" s="273" t="s">
        <v>86</v>
      </c>
      <c r="F193" s="184" t="s">
        <v>727</v>
      </c>
      <c r="G193" s="371">
        <v>8</v>
      </c>
      <c r="H193" s="132"/>
      <c r="I193" s="127"/>
    </row>
    <row r="194" spans="1:9" ht="26.4" x14ac:dyDescent="0.25">
      <c r="A194" s="382" t="s">
        <v>723</v>
      </c>
      <c r="B194" s="30" t="s">
        <v>85</v>
      </c>
      <c r="C194" s="358" t="s">
        <v>718</v>
      </c>
      <c r="D194" s="212" t="s">
        <v>719</v>
      </c>
      <c r="E194" s="380" t="s">
        <v>121</v>
      </c>
      <c r="F194" s="184" t="s">
        <v>727</v>
      </c>
      <c r="G194" s="371">
        <v>4</v>
      </c>
      <c r="H194" s="132"/>
      <c r="I194" s="127"/>
    </row>
    <row r="195" spans="1:9" ht="66.599999999999994" thickBot="1" x14ac:dyDescent="0.3">
      <c r="A195" s="382" t="s">
        <v>724</v>
      </c>
      <c r="B195" s="273" t="s">
        <v>85</v>
      </c>
      <c r="C195" s="358" t="s">
        <v>720</v>
      </c>
      <c r="D195" s="212" t="s">
        <v>721</v>
      </c>
      <c r="E195" s="273" t="s">
        <v>121</v>
      </c>
      <c r="F195" s="183" t="s">
        <v>728</v>
      </c>
      <c r="G195" s="371">
        <v>1</v>
      </c>
      <c r="H195" s="132"/>
      <c r="I195" s="127"/>
    </row>
    <row r="196" spans="1:9" ht="25.95" customHeight="1" thickBot="1" x14ac:dyDescent="0.3">
      <c r="A196" s="225" t="s">
        <v>505</v>
      </c>
      <c r="B196" s="226"/>
      <c r="C196" s="226"/>
      <c r="D196" s="227" t="s">
        <v>506</v>
      </c>
      <c r="E196" s="226"/>
      <c r="F196" s="226"/>
      <c r="G196" s="286"/>
      <c r="H196" s="132"/>
      <c r="I196" s="127"/>
    </row>
    <row r="197" spans="1:9" ht="39.6" x14ac:dyDescent="0.25">
      <c r="A197" s="198" t="s">
        <v>507</v>
      </c>
      <c r="B197" s="129" t="s">
        <v>85</v>
      </c>
      <c r="C197" s="312" t="s">
        <v>509</v>
      </c>
      <c r="D197" s="307" t="s">
        <v>508</v>
      </c>
      <c r="E197" s="129" t="s">
        <v>1</v>
      </c>
      <c r="F197" s="129" t="s">
        <v>510</v>
      </c>
      <c r="G197" s="166">
        <v>707.56</v>
      </c>
      <c r="H197" s="132"/>
      <c r="I197" s="127"/>
    </row>
    <row r="198" spans="1:9" ht="52.8" x14ac:dyDescent="0.25">
      <c r="A198" s="198" t="s">
        <v>512</v>
      </c>
      <c r="B198" s="129" t="s">
        <v>85</v>
      </c>
      <c r="C198" s="129" t="s">
        <v>125</v>
      </c>
      <c r="D198" s="212" t="s">
        <v>124</v>
      </c>
      <c r="E198" s="129" t="s">
        <v>84</v>
      </c>
      <c r="F198" s="174" t="s">
        <v>511</v>
      </c>
      <c r="G198" s="166">
        <v>16.73</v>
      </c>
      <c r="H198" s="132"/>
      <c r="I198" s="127"/>
    </row>
    <row r="199" spans="1:9" ht="26.4" x14ac:dyDescent="0.25">
      <c r="A199" s="198" t="s">
        <v>520</v>
      </c>
      <c r="B199" s="129" t="s">
        <v>85</v>
      </c>
      <c r="C199" s="174" t="s">
        <v>127</v>
      </c>
      <c r="D199" s="244" t="s">
        <v>126</v>
      </c>
      <c r="E199" s="174" t="s">
        <v>86</v>
      </c>
      <c r="F199" s="174" t="s">
        <v>514</v>
      </c>
      <c r="G199" s="166">
        <v>6</v>
      </c>
      <c r="H199" s="132"/>
      <c r="I199" s="127"/>
    </row>
    <row r="200" spans="1:9" ht="26.4" x14ac:dyDescent="0.25">
      <c r="A200" s="198" t="s">
        <v>521</v>
      </c>
      <c r="B200" s="174" t="s">
        <v>83</v>
      </c>
      <c r="C200" s="177">
        <v>93358</v>
      </c>
      <c r="D200" s="234" t="s">
        <v>130</v>
      </c>
      <c r="E200" s="201" t="s">
        <v>84</v>
      </c>
      <c r="F200" s="174" t="s">
        <v>515</v>
      </c>
      <c r="G200" s="166">
        <v>1.77</v>
      </c>
      <c r="H200" s="132"/>
      <c r="I200" s="127"/>
    </row>
    <row r="201" spans="1:9" ht="26.4" x14ac:dyDescent="0.25">
      <c r="A201" s="198" t="s">
        <v>522</v>
      </c>
      <c r="B201" s="174" t="s">
        <v>85</v>
      </c>
      <c r="C201" s="345" t="s">
        <v>159</v>
      </c>
      <c r="D201" s="212" t="s">
        <v>157</v>
      </c>
      <c r="E201" s="174" t="s">
        <v>94</v>
      </c>
      <c r="F201" s="174" t="s">
        <v>516</v>
      </c>
      <c r="G201" s="167">
        <v>116.03</v>
      </c>
      <c r="H201" s="132"/>
      <c r="I201" s="127"/>
    </row>
    <row r="202" spans="1:9" ht="26.4" x14ac:dyDescent="0.25">
      <c r="A202" s="198" t="s">
        <v>523</v>
      </c>
      <c r="B202" s="174" t="s">
        <v>85</v>
      </c>
      <c r="C202" s="345" t="s">
        <v>160</v>
      </c>
      <c r="D202" s="212" t="s">
        <v>158</v>
      </c>
      <c r="E202" s="174" t="s">
        <v>94</v>
      </c>
      <c r="F202" s="174" t="s">
        <v>517</v>
      </c>
      <c r="G202" s="166">
        <v>4.07</v>
      </c>
      <c r="H202" s="132"/>
      <c r="I202" s="127"/>
    </row>
    <row r="203" spans="1:9" x14ac:dyDescent="0.25">
      <c r="A203" s="198" t="s">
        <v>524</v>
      </c>
      <c r="B203" s="174" t="s">
        <v>85</v>
      </c>
      <c r="C203" s="201" t="s">
        <v>152</v>
      </c>
      <c r="D203" s="221" t="s">
        <v>137</v>
      </c>
      <c r="E203" s="201" t="s">
        <v>1</v>
      </c>
      <c r="F203" s="174" t="s">
        <v>518</v>
      </c>
      <c r="G203" s="166">
        <v>2.2050000000000001</v>
      </c>
      <c r="H203" s="132"/>
      <c r="I203" s="127"/>
    </row>
    <row r="204" spans="1:9" ht="39.6" x14ac:dyDescent="0.25">
      <c r="A204" s="283" t="s">
        <v>525</v>
      </c>
      <c r="B204" s="201" t="s">
        <v>85</v>
      </c>
      <c r="C204" s="201" t="s">
        <v>155</v>
      </c>
      <c r="D204" s="241" t="s">
        <v>154</v>
      </c>
      <c r="E204" s="174" t="s">
        <v>84</v>
      </c>
      <c r="F204" s="174" t="s">
        <v>519</v>
      </c>
      <c r="G204" s="166">
        <v>2.63</v>
      </c>
      <c r="H204" s="132"/>
      <c r="I204" s="127"/>
    </row>
    <row r="205" spans="1:9" ht="53.4" thickBot="1" x14ac:dyDescent="0.3">
      <c r="A205" s="353" t="s">
        <v>534</v>
      </c>
      <c r="B205" s="174" t="s">
        <v>85</v>
      </c>
      <c r="C205" s="244" t="s">
        <v>533</v>
      </c>
      <c r="D205" s="189" t="s">
        <v>532</v>
      </c>
      <c r="E205" s="201" t="s">
        <v>1</v>
      </c>
      <c r="F205" s="201" t="s">
        <v>535</v>
      </c>
      <c r="G205" s="219">
        <v>44.07</v>
      </c>
      <c r="H205" s="132"/>
      <c r="I205" s="127"/>
    </row>
    <row r="206" spans="1:9" ht="25.95" customHeight="1" thickBot="1" x14ac:dyDescent="0.3">
      <c r="A206" s="225" t="s">
        <v>526</v>
      </c>
      <c r="B206" s="226"/>
      <c r="C206" s="226"/>
      <c r="D206" s="227" t="s">
        <v>527</v>
      </c>
      <c r="E206" s="226"/>
      <c r="F206" s="226"/>
      <c r="G206" s="354"/>
      <c r="H206" s="132"/>
      <c r="I206" s="127"/>
    </row>
    <row r="207" spans="1:9" ht="39.6" x14ac:dyDescent="0.25">
      <c r="A207" s="198" t="s">
        <v>537</v>
      </c>
      <c r="B207" s="129" t="s">
        <v>83</v>
      </c>
      <c r="C207" s="129">
        <v>92413</v>
      </c>
      <c r="D207" s="246" t="s">
        <v>166</v>
      </c>
      <c r="E207" s="129" t="s">
        <v>1</v>
      </c>
      <c r="F207" s="129" t="s">
        <v>528</v>
      </c>
      <c r="G207" s="166">
        <v>13.32</v>
      </c>
      <c r="H207" s="132"/>
      <c r="I207" s="127"/>
    </row>
    <row r="208" spans="1:9" ht="39.6" x14ac:dyDescent="0.25">
      <c r="A208" s="198" t="s">
        <v>538</v>
      </c>
      <c r="B208" s="129" t="s">
        <v>83</v>
      </c>
      <c r="C208" s="174">
        <v>92760</v>
      </c>
      <c r="D208" s="233" t="s">
        <v>171</v>
      </c>
      <c r="E208" s="201" t="s">
        <v>94</v>
      </c>
      <c r="F208" s="174" t="s">
        <v>529</v>
      </c>
      <c r="G208" s="166">
        <v>44.84</v>
      </c>
      <c r="H208" s="132"/>
      <c r="I208" s="127"/>
    </row>
    <row r="209" spans="1:9" ht="39.6" x14ac:dyDescent="0.25">
      <c r="A209" s="198" t="s">
        <v>539</v>
      </c>
      <c r="B209" s="177" t="s">
        <v>83</v>
      </c>
      <c r="C209" s="174">
        <v>92762</v>
      </c>
      <c r="D209" s="212" t="s">
        <v>173</v>
      </c>
      <c r="E209" s="201" t="s">
        <v>94</v>
      </c>
      <c r="F209" s="174" t="s">
        <v>530</v>
      </c>
      <c r="G209" s="166">
        <v>72.81</v>
      </c>
      <c r="H209" s="132"/>
      <c r="I209" s="127"/>
    </row>
    <row r="210" spans="1:9" ht="27" thickBot="1" x14ac:dyDescent="0.3">
      <c r="A210" s="198" t="s">
        <v>540</v>
      </c>
      <c r="B210" s="174" t="s">
        <v>85</v>
      </c>
      <c r="C210" s="352" t="s">
        <v>181</v>
      </c>
      <c r="D210" s="8" t="s">
        <v>180</v>
      </c>
      <c r="E210" s="201" t="s">
        <v>84</v>
      </c>
      <c r="F210" s="174" t="s">
        <v>531</v>
      </c>
      <c r="G210" s="166">
        <v>1.5</v>
      </c>
      <c r="H210" s="132"/>
      <c r="I210" s="127"/>
    </row>
    <row r="211" spans="1:9" ht="25.95" customHeight="1" thickBot="1" x14ac:dyDescent="0.3">
      <c r="A211" s="225" t="s">
        <v>542</v>
      </c>
      <c r="B211" s="226"/>
      <c r="C211" s="226"/>
      <c r="D211" s="227" t="s">
        <v>536</v>
      </c>
      <c r="E211" s="226"/>
      <c r="F211" s="226"/>
      <c r="G211" s="286"/>
      <c r="H211" s="132"/>
      <c r="I211" s="127"/>
    </row>
    <row r="212" spans="1:9" ht="26.4" x14ac:dyDescent="0.25">
      <c r="A212" s="112" t="s">
        <v>543</v>
      </c>
      <c r="B212" s="129" t="s">
        <v>85</v>
      </c>
      <c r="C212" s="330" t="s">
        <v>213</v>
      </c>
      <c r="D212" s="220" t="s">
        <v>541</v>
      </c>
      <c r="E212" s="129" t="s">
        <v>1</v>
      </c>
      <c r="F212" s="129" t="s">
        <v>551</v>
      </c>
      <c r="G212" s="166">
        <v>99.14</v>
      </c>
      <c r="H212" s="132"/>
      <c r="I212" s="127"/>
    </row>
    <row r="213" spans="1:9" ht="40.200000000000003" thickBot="1" x14ac:dyDescent="0.3">
      <c r="A213" s="112" t="s">
        <v>552</v>
      </c>
      <c r="B213" s="174" t="s">
        <v>83</v>
      </c>
      <c r="C213" s="345">
        <v>98562</v>
      </c>
      <c r="D213" s="189" t="s">
        <v>549</v>
      </c>
      <c r="E213" s="174" t="s">
        <v>1</v>
      </c>
      <c r="F213" s="129" t="s">
        <v>548</v>
      </c>
      <c r="G213" s="166">
        <v>44.06</v>
      </c>
      <c r="H213" s="132"/>
      <c r="I213" s="127"/>
    </row>
    <row r="214" spans="1:9" ht="25.95" customHeight="1" thickBot="1" x14ac:dyDescent="0.3">
      <c r="A214" s="225" t="s">
        <v>544</v>
      </c>
      <c r="B214" s="226"/>
      <c r="C214" s="226"/>
      <c r="D214" s="227" t="s">
        <v>545</v>
      </c>
      <c r="E214" s="226"/>
      <c r="F214" s="226"/>
      <c r="G214" s="286"/>
      <c r="H214" s="132"/>
      <c r="I214" s="127"/>
    </row>
    <row r="215" spans="1:9" ht="52.8" x14ac:dyDescent="0.25">
      <c r="A215" s="198" t="s">
        <v>547</v>
      </c>
      <c r="B215" s="184" t="s">
        <v>83</v>
      </c>
      <c r="C215" s="184">
        <v>87905</v>
      </c>
      <c r="D215" s="265" t="s">
        <v>217</v>
      </c>
      <c r="E215" s="184" t="s">
        <v>1</v>
      </c>
      <c r="F215" s="129" t="s">
        <v>546</v>
      </c>
      <c r="G215" s="166">
        <v>90.43</v>
      </c>
      <c r="H215" s="132"/>
      <c r="I215" s="127"/>
    </row>
    <row r="216" spans="1:9" ht="40.200000000000003" thickBot="1" x14ac:dyDescent="0.3">
      <c r="A216" s="198" t="s">
        <v>550</v>
      </c>
      <c r="B216" s="174" t="s">
        <v>85</v>
      </c>
      <c r="C216" s="345" t="s">
        <v>554</v>
      </c>
      <c r="D216" s="189" t="s">
        <v>553</v>
      </c>
      <c r="E216" s="174" t="s">
        <v>1</v>
      </c>
      <c r="F216" s="129" t="s">
        <v>555</v>
      </c>
      <c r="G216" s="166">
        <v>90.43</v>
      </c>
      <c r="H216" s="132"/>
      <c r="I216" s="127"/>
    </row>
    <row r="217" spans="1:9" ht="25.95" customHeight="1" thickBot="1" x14ac:dyDescent="0.3">
      <c r="A217" s="225" t="s">
        <v>556</v>
      </c>
      <c r="B217" s="226"/>
      <c r="C217" s="226"/>
      <c r="D217" s="227" t="s">
        <v>557</v>
      </c>
      <c r="E217" s="226"/>
      <c r="F217" s="226"/>
      <c r="G217" s="357"/>
      <c r="H217" s="356"/>
      <c r="I217" s="127"/>
    </row>
    <row r="218" spans="1:9" ht="26.4" x14ac:dyDescent="0.25">
      <c r="A218" s="112" t="s">
        <v>568</v>
      </c>
      <c r="B218" s="129" t="s">
        <v>85</v>
      </c>
      <c r="C218" s="330" t="s">
        <v>559</v>
      </c>
      <c r="D218" s="312" t="s">
        <v>558</v>
      </c>
      <c r="E218" s="129" t="s">
        <v>84</v>
      </c>
      <c r="F218" s="129" t="s">
        <v>561</v>
      </c>
      <c r="G218" s="166">
        <v>39.479999999999997</v>
      </c>
      <c r="H218" s="132"/>
      <c r="I218" s="127"/>
    </row>
    <row r="219" spans="1:9" ht="26.4" x14ac:dyDescent="0.25">
      <c r="A219" s="112" t="s">
        <v>570</v>
      </c>
      <c r="B219" s="129" t="s">
        <v>85</v>
      </c>
      <c r="C219" s="174" t="s">
        <v>238</v>
      </c>
      <c r="D219" s="348" t="s">
        <v>237</v>
      </c>
      <c r="E219" s="129" t="s">
        <v>1</v>
      </c>
      <c r="F219" s="129" t="s">
        <v>560</v>
      </c>
      <c r="G219" s="166">
        <v>820.81</v>
      </c>
      <c r="H219" s="132"/>
      <c r="I219" s="127"/>
    </row>
    <row r="220" spans="1:9" ht="66" x14ac:dyDescent="0.25">
      <c r="A220" s="112" t="s">
        <v>571</v>
      </c>
      <c r="B220" s="174" t="s">
        <v>279</v>
      </c>
      <c r="C220" s="350">
        <v>5</v>
      </c>
      <c r="D220" s="211" t="s">
        <v>566</v>
      </c>
      <c r="E220" s="174" t="s">
        <v>1</v>
      </c>
      <c r="F220" s="129" t="s">
        <v>565</v>
      </c>
      <c r="G220" s="166">
        <v>623.42999999999995</v>
      </c>
      <c r="H220" s="132"/>
      <c r="I220" s="127"/>
    </row>
    <row r="221" spans="1:9" ht="26.4" x14ac:dyDescent="0.25">
      <c r="A221" s="112" t="s">
        <v>572</v>
      </c>
      <c r="B221" s="129" t="s">
        <v>85</v>
      </c>
      <c r="C221" s="360" t="s">
        <v>563</v>
      </c>
      <c r="D221" s="242" t="s">
        <v>562</v>
      </c>
      <c r="E221" s="129" t="s">
        <v>1</v>
      </c>
      <c r="F221" s="129" t="s">
        <v>579</v>
      </c>
      <c r="G221" s="166">
        <v>623.42999999999995</v>
      </c>
      <c r="H221" s="132"/>
      <c r="I221" s="127"/>
    </row>
    <row r="222" spans="1:9" ht="26.4" x14ac:dyDescent="0.25">
      <c r="A222" s="112" t="s">
        <v>573</v>
      </c>
      <c r="B222" s="174" t="s">
        <v>83</v>
      </c>
      <c r="C222" s="174">
        <v>97114</v>
      </c>
      <c r="D222" s="242" t="s">
        <v>564</v>
      </c>
      <c r="E222" s="174" t="s">
        <v>86</v>
      </c>
      <c r="F222" s="129" t="s">
        <v>581</v>
      </c>
      <c r="G222" s="166">
        <v>623.42999999999995</v>
      </c>
      <c r="H222" s="132"/>
      <c r="I222" s="127"/>
    </row>
    <row r="223" spans="1:9" ht="52.8" x14ac:dyDescent="0.25">
      <c r="A223" s="112" t="s">
        <v>569</v>
      </c>
      <c r="B223" s="174" t="s">
        <v>279</v>
      </c>
      <c r="C223" s="174">
        <v>6</v>
      </c>
      <c r="D223" s="189" t="s">
        <v>567</v>
      </c>
      <c r="E223" s="174" t="s">
        <v>1</v>
      </c>
      <c r="F223" s="129" t="s">
        <v>578</v>
      </c>
      <c r="G223" s="166">
        <v>197.38</v>
      </c>
      <c r="H223" s="132"/>
      <c r="I223" s="127"/>
    </row>
    <row r="224" spans="1:9" ht="26.4" x14ac:dyDescent="0.25">
      <c r="A224" s="112" t="s">
        <v>575</v>
      </c>
      <c r="B224" s="174" t="s">
        <v>85</v>
      </c>
      <c r="C224" s="360" t="s">
        <v>563</v>
      </c>
      <c r="D224" s="251" t="s">
        <v>562</v>
      </c>
      <c r="E224" s="174" t="s">
        <v>1</v>
      </c>
      <c r="F224" s="129" t="s">
        <v>580</v>
      </c>
      <c r="G224" s="166">
        <v>197.38</v>
      </c>
      <c r="H224" s="132"/>
      <c r="I224" s="127"/>
    </row>
    <row r="225" spans="1:9" ht="26.4" x14ac:dyDescent="0.25">
      <c r="A225" s="112" t="s">
        <v>576</v>
      </c>
      <c r="B225" s="174" t="s">
        <v>83</v>
      </c>
      <c r="C225" s="174">
        <v>97114</v>
      </c>
      <c r="D225" s="242" t="s">
        <v>564</v>
      </c>
      <c r="E225" s="174" t="s">
        <v>86</v>
      </c>
      <c r="F225" s="129" t="s">
        <v>582</v>
      </c>
      <c r="G225" s="166">
        <v>197.38</v>
      </c>
      <c r="H225" s="132"/>
      <c r="I225" s="127"/>
    </row>
    <row r="226" spans="1:9" ht="53.4" thickBot="1" x14ac:dyDescent="0.3">
      <c r="A226" s="112" t="s">
        <v>577</v>
      </c>
      <c r="B226" s="174" t="s">
        <v>85</v>
      </c>
      <c r="C226" s="174" t="s">
        <v>265</v>
      </c>
      <c r="D226" s="189" t="s">
        <v>264</v>
      </c>
      <c r="E226" s="201" t="s">
        <v>86</v>
      </c>
      <c r="F226" s="129" t="s">
        <v>583</v>
      </c>
      <c r="G226" s="166">
        <v>164.06</v>
      </c>
      <c r="H226" s="132"/>
      <c r="I226" s="127"/>
    </row>
    <row r="227" spans="1:9" ht="25.95" customHeight="1" thickBot="1" x14ac:dyDescent="0.3">
      <c r="A227" s="225" t="s">
        <v>584</v>
      </c>
      <c r="B227" s="226"/>
      <c r="C227" s="226"/>
      <c r="D227" s="342" t="s">
        <v>585</v>
      </c>
      <c r="E227" s="226"/>
      <c r="F227" s="226"/>
      <c r="G227" s="286"/>
      <c r="H227" s="132"/>
      <c r="I227" s="127"/>
    </row>
    <row r="228" spans="1:9" x14ac:dyDescent="0.25">
      <c r="A228" s="198" t="s">
        <v>574</v>
      </c>
      <c r="B228" s="129" t="s">
        <v>85</v>
      </c>
      <c r="C228" s="308" t="s">
        <v>270</v>
      </c>
      <c r="D228" s="309" t="s">
        <v>269</v>
      </c>
      <c r="E228" s="129" t="s">
        <v>271</v>
      </c>
      <c r="F228" s="129" t="s">
        <v>637</v>
      </c>
      <c r="G228" s="166">
        <v>2</v>
      </c>
      <c r="H228" s="132"/>
      <c r="I228" s="127"/>
    </row>
    <row r="229" spans="1:9" ht="92.4" x14ac:dyDescent="0.25">
      <c r="A229" s="198" t="s">
        <v>623</v>
      </c>
      <c r="B229" s="129" t="s">
        <v>279</v>
      </c>
      <c r="C229" s="174">
        <v>1</v>
      </c>
      <c r="D229" s="211" t="s">
        <v>305</v>
      </c>
      <c r="E229" s="174" t="s">
        <v>1</v>
      </c>
      <c r="F229" s="129" t="s">
        <v>638</v>
      </c>
      <c r="G229" s="166">
        <v>340.4</v>
      </c>
      <c r="H229" s="132"/>
      <c r="I229" s="127"/>
    </row>
    <row r="230" spans="1:9" ht="79.2" x14ac:dyDescent="0.25">
      <c r="A230" s="198" t="s">
        <v>624</v>
      </c>
      <c r="B230" s="174" t="s">
        <v>279</v>
      </c>
      <c r="C230" s="174">
        <v>2</v>
      </c>
      <c r="D230" s="211" t="s">
        <v>586</v>
      </c>
      <c r="E230" s="174" t="s">
        <v>1</v>
      </c>
      <c r="F230" s="129" t="s">
        <v>841</v>
      </c>
      <c r="G230" s="166">
        <v>340.4</v>
      </c>
      <c r="H230" s="132"/>
      <c r="I230" s="127"/>
    </row>
    <row r="231" spans="1:9" ht="26.4" x14ac:dyDescent="0.25">
      <c r="A231" s="198" t="s">
        <v>625</v>
      </c>
      <c r="B231" s="174" t="s">
        <v>279</v>
      </c>
      <c r="C231" s="174">
        <v>3</v>
      </c>
      <c r="D231" s="189" t="s">
        <v>333</v>
      </c>
      <c r="E231" s="174" t="s">
        <v>1</v>
      </c>
      <c r="F231" s="129" t="s">
        <v>677</v>
      </c>
      <c r="G231" s="166">
        <v>33.18</v>
      </c>
      <c r="H231" s="132"/>
      <c r="I231" s="127"/>
    </row>
    <row r="232" spans="1:9" ht="39.6" x14ac:dyDescent="0.25">
      <c r="A232" s="198" t="s">
        <v>626</v>
      </c>
      <c r="B232" s="174" t="s">
        <v>85</v>
      </c>
      <c r="C232" s="368" t="s">
        <v>282</v>
      </c>
      <c r="D232" s="212" t="s">
        <v>281</v>
      </c>
      <c r="E232" s="174" t="s">
        <v>86</v>
      </c>
      <c r="F232" s="129" t="s">
        <v>639</v>
      </c>
      <c r="G232" s="166">
        <v>36.799999999999997</v>
      </c>
      <c r="H232" s="132"/>
      <c r="I232" s="127"/>
    </row>
    <row r="233" spans="1:9" ht="39.6" x14ac:dyDescent="0.25">
      <c r="A233" s="198" t="s">
        <v>627</v>
      </c>
      <c r="B233" s="174" t="s">
        <v>85</v>
      </c>
      <c r="C233" s="174" t="s">
        <v>285</v>
      </c>
      <c r="D233" s="307" t="s">
        <v>284</v>
      </c>
      <c r="E233" s="174" t="s">
        <v>86</v>
      </c>
      <c r="F233" s="129" t="s">
        <v>676</v>
      </c>
      <c r="G233" s="166">
        <v>92.1</v>
      </c>
      <c r="H233" s="132"/>
      <c r="I233" s="127"/>
    </row>
    <row r="234" spans="1:9" ht="40.200000000000003" thickBot="1" x14ac:dyDescent="0.3">
      <c r="A234" s="198" t="s">
        <v>628</v>
      </c>
      <c r="B234" s="174" t="s">
        <v>85</v>
      </c>
      <c r="C234" s="254" t="s">
        <v>290</v>
      </c>
      <c r="D234" s="212" t="s">
        <v>289</v>
      </c>
      <c r="E234" s="174" t="s">
        <v>86</v>
      </c>
      <c r="F234" s="129" t="s">
        <v>678</v>
      </c>
      <c r="G234" s="166">
        <v>55.3</v>
      </c>
      <c r="H234" s="132"/>
      <c r="I234" s="127"/>
    </row>
    <row r="235" spans="1:9" ht="25.95" customHeight="1" thickBot="1" x14ac:dyDescent="0.3">
      <c r="A235" s="225" t="s">
        <v>642</v>
      </c>
      <c r="B235" s="271"/>
      <c r="C235" s="271"/>
      <c r="D235" s="342" t="s">
        <v>644</v>
      </c>
      <c r="E235" s="226"/>
      <c r="F235" s="226"/>
      <c r="G235" s="286"/>
      <c r="H235" s="132"/>
      <c r="I235" s="127"/>
    </row>
    <row r="236" spans="1:9" ht="26.4" x14ac:dyDescent="0.25">
      <c r="A236" s="198" t="s">
        <v>645</v>
      </c>
      <c r="B236" s="129" t="s">
        <v>85</v>
      </c>
      <c r="C236" s="348" t="s">
        <v>228</v>
      </c>
      <c r="D236" s="251" t="s">
        <v>423</v>
      </c>
      <c r="E236" s="129" t="s">
        <v>1</v>
      </c>
      <c r="F236" s="129" t="s">
        <v>647</v>
      </c>
      <c r="G236" s="166">
        <v>90.43</v>
      </c>
      <c r="H236" s="132"/>
      <c r="I236" s="127"/>
    </row>
    <row r="237" spans="1:9" ht="27" thickBot="1" x14ac:dyDescent="0.3">
      <c r="A237" s="198" t="s">
        <v>646</v>
      </c>
      <c r="B237" s="174" t="s">
        <v>85</v>
      </c>
      <c r="C237" s="349" t="s">
        <v>429</v>
      </c>
      <c r="D237" s="242" t="s">
        <v>428</v>
      </c>
      <c r="E237" s="174" t="s">
        <v>1</v>
      </c>
      <c r="F237" s="129" t="s">
        <v>647</v>
      </c>
      <c r="G237" s="166">
        <v>90.43</v>
      </c>
      <c r="H237" s="132"/>
      <c r="I237" s="127"/>
    </row>
    <row r="238" spans="1:9" ht="25.95" customHeight="1" thickBot="1" x14ac:dyDescent="0.3">
      <c r="A238" s="225" t="s">
        <v>665</v>
      </c>
      <c r="B238" s="271"/>
      <c r="C238" s="271"/>
      <c r="D238" s="342" t="s">
        <v>666</v>
      </c>
      <c r="E238" s="271"/>
      <c r="F238" s="226"/>
      <c r="G238" s="286"/>
      <c r="H238" s="132"/>
      <c r="I238" s="127"/>
    </row>
    <row r="239" spans="1:9" ht="40.200000000000003" thickBot="1" x14ac:dyDescent="0.3">
      <c r="A239" s="198"/>
      <c r="B239" s="129" t="s">
        <v>85</v>
      </c>
      <c r="C239" s="330" t="s">
        <v>668</v>
      </c>
      <c r="D239" s="311" t="s">
        <v>667</v>
      </c>
      <c r="E239" s="129" t="s">
        <v>86</v>
      </c>
      <c r="F239" s="129" t="s">
        <v>669</v>
      </c>
      <c r="G239" s="166">
        <v>15.26</v>
      </c>
      <c r="H239" s="132"/>
      <c r="I239" s="127"/>
    </row>
    <row r="240" spans="1:9" ht="25.95" customHeight="1" thickBot="1" x14ac:dyDescent="0.3">
      <c r="A240" s="225" t="s">
        <v>671</v>
      </c>
      <c r="B240" s="226"/>
      <c r="C240" s="226"/>
      <c r="D240" s="227" t="s">
        <v>672</v>
      </c>
      <c r="E240" s="226"/>
      <c r="F240" s="226"/>
      <c r="G240" s="286"/>
      <c r="H240" s="132"/>
      <c r="I240" s="127"/>
    </row>
    <row r="241" spans="1:9" ht="52.8" x14ac:dyDescent="0.25">
      <c r="A241" s="198"/>
      <c r="B241" s="129" t="s">
        <v>85</v>
      </c>
      <c r="C241" s="330" t="s">
        <v>674</v>
      </c>
      <c r="D241" s="275" t="s">
        <v>673</v>
      </c>
      <c r="E241" s="129" t="s">
        <v>121</v>
      </c>
      <c r="F241" s="129" t="s">
        <v>675</v>
      </c>
      <c r="G241" s="166">
        <v>3</v>
      </c>
      <c r="H241" s="132"/>
      <c r="I241" s="127"/>
    </row>
    <row r="242" spans="1:9" ht="39.6" x14ac:dyDescent="0.25">
      <c r="A242" s="198" t="s">
        <v>808</v>
      </c>
      <c r="B242" s="201" t="s">
        <v>85</v>
      </c>
      <c r="C242" s="263" t="s">
        <v>733</v>
      </c>
      <c r="D242" s="268" t="s">
        <v>734</v>
      </c>
      <c r="E242" s="388" t="s">
        <v>86</v>
      </c>
      <c r="F242" s="129" t="s">
        <v>842</v>
      </c>
      <c r="G242" s="166">
        <v>135.03</v>
      </c>
      <c r="H242" s="132"/>
      <c r="I242" s="127"/>
    </row>
    <row r="243" spans="1:9" ht="39.6" x14ac:dyDescent="0.25">
      <c r="A243" s="198" t="s">
        <v>809</v>
      </c>
      <c r="B243" s="254" t="s">
        <v>85</v>
      </c>
      <c r="C243" s="254" t="s">
        <v>735</v>
      </c>
      <c r="D243" s="212" t="s">
        <v>736</v>
      </c>
      <c r="E243" s="407" t="s">
        <v>86</v>
      </c>
      <c r="F243" s="129" t="s">
        <v>843</v>
      </c>
      <c r="G243" s="166">
        <v>35.799999999999997</v>
      </c>
      <c r="H243" s="132"/>
      <c r="I243" s="127"/>
    </row>
    <row r="244" spans="1:9" ht="26.4" x14ac:dyDescent="0.25">
      <c r="A244" s="198" t="s">
        <v>810</v>
      </c>
      <c r="B244" s="254" t="s">
        <v>85</v>
      </c>
      <c r="C244" s="254" t="s">
        <v>737</v>
      </c>
      <c r="D244" s="212" t="s">
        <v>738</v>
      </c>
      <c r="E244" s="388" t="s">
        <v>86</v>
      </c>
      <c r="F244" s="129" t="s">
        <v>844</v>
      </c>
      <c r="G244" s="166">
        <v>9.3000000000000007</v>
      </c>
      <c r="H244" s="132"/>
      <c r="I244" s="127"/>
    </row>
    <row r="245" spans="1:9" x14ac:dyDescent="0.25">
      <c r="A245" s="198" t="s">
        <v>811</v>
      </c>
      <c r="B245" s="174" t="s">
        <v>85</v>
      </c>
      <c r="C245" s="254" t="s">
        <v>739</v>
      </c>
      <c r="D245" s="253" t="s">
        <v>740</v>
      </c>
      <c r="E245" s="174" t="s">
        <v>121</v>
      </c>
      <c r="F245" s="129" t="s">
        <v>845</v>
      </c>
      <c r="G245" s="166">
        <v>1</v>
      </c>
      <c r="H245" s="132"/>
      <c r="I245" s="127"/>
    </row>
    <row r="246" spans="1:9" ht="40.200000000000003" thickBot="1" x14ac:dyDescent="0.3">
      <c r="A246" s="283" t="s">
        <v>812</v>
      </c>
      <c r="B246" s="201" t="s">
        <v>85</v>
      </c>
      <c r="C246" s="424" t="s">
        <v>742</v>
      </c>
      <c r="D246" s="394" t="s">
        <v>741</v>
      </c>
      <c r="E246" s="201" t="s">
        <v>86</v>
      </c>
      <c r="F246" s="177" t="s">
        <v>846</v>
      </c>
      <c r="G246" s="190">
        <v>60</v>
      </c>
      <c r="H246" s="132"/>
      <c r="I246" s="127"/>
    </row>
    <row r="247" spans="1:9" ht="25.95" customHeight="1" thickBot="1" x14ac:dyDescent="0.3">
      <c r="A247" s="225" t="s">
        <v>805</v>
      </c>
      <c r="B247" s="226"/>
      <c r="C247" s="226"/>
      <c r="D247" s="342" t="s">
        <v>850</v>
      </c>
      <c r="E247" s="226"/>
      <c r="F247" s="226"/>
      <c r="G247" s="286"/>
      <c r="H247" s="132"/>
      <c r="I247" s="127"/>
    </row>
    <row r="248" spans="1:9" x14ac:dyDescent="0.25">
      <c r="A248" s="198" t="s">
        <v>806</v>
      </c>
      <c r="B248" s="421" t="s">
        <v>85</v>
      </c>
      <c r="C248" s="174">
        <v>50266</v>
      </c>
      <c r="D248" s="422" t="s">
        <v>852</v>
      </c>
      <c r="E248" s="129" t="s">
        <v>1</v>
      </c>
      <c r="F248" s="425" t="s">
        <v>853</v>
      </c>
      <c r="G248" s="425">
        <v>1677</v>
      </c>
      <c r="H248" s="132"/>
      <c r="I248" s="127"/>
    </row>
    <row r="249" spans="1:9" ht="26.4" x14ac:dyDescent="0.25">
      <c r="A249" s="198" t="s">
        <v>849</v>
      </c>
      <c r="B249" s="129" t="s">
        <v>85</v>
      </c>
      <c r="C249" s="330" t="s">
        <v>779</v>
      </c>
      <c r="D249" s="189" t="s">
        <v>778</v>
      </c>
      <c r="E249" s="129" t="s">
        <v>57</v>
      </c>
      <c r="F249" s="425" t="s">
        <v>854</v>
      </c>
      <c r="G249" s="426">
        <v>0.3</v>
      </c>
      <c r="H249" s="132"/>
      <c r="I249" s="127"/>
    </row>
    <row r="250" spans="1:9" x14ac:dyDescent="0.25">
      <c r="A250" s="142"/>
      <c r="B250" s="28"/>
      <c r="C250" s="143"/>
      <c r="D250" s="1"/>
      <c r="E250" s="144"/>
      <c r="F250" s="144"/>
      <c r="G250" s="168"/>
      <c r="H250" s="132"/>
      <c r="I250" s="127"/>
    </row>
    <row r="251" spans="1:9" x14ac:dyDescent="0.25">
      <c r="A251" s="142"/>
      <c r="B251" s="28"/>
      <c r="C251" s="143"/>
      <c r="D251" s="1"/>
      <c r="E251" s="144"/>
      <c r="F251" s="144"/>
      <c r="G251" s="168"/>
      <c r="H251" s="132"/>
      <c r="I251" s="127"/>
    </row>
    <row r="252" spans="1:9" x14ac:dyDescent="0.25">
      <c r="A252" s="559" t="s">
        <v>813</v>
      </c>
      <c r="B252" s="560"/>
      <c r="C252" s="560"/>
      <c r="D252" s="560"/>
      <c r="E252" s="206"/>
      <c r="F252" s="206"/>
      <c r="G252" s="169"/>
      <c r="H252" s="132"/>
      <c r="I252" s="127"/>
    </row>
    <row r="253" spans="1:9" ht="25.95" customHeight="1" x14ac:dyDescent="0.25">
      <c r="A253" s="204"/>
      <c r="B253" s="50"/>
      <c r="C253" s="84"/>
      <c r="D253" s="51"/>
      <c r="E253" s="206"/>
      <c r="F253" s="206"/>
      <c r="G253" s="169"/>
      <c r="H253" s="132"/>
      <c r="I253" s="127"/>
    </row>
    <row r="254" spans="1:9" x14ac:dyDescent="0.25">
      <c r="A254" s="204"/>
      <c r="B254" s="50"/>
      <c r="C254" s="84"/>
      <c r="D254" s="205"/>
      <c r="E254" s="206"/>
      <c r="F254" s="206"/>
      <c r="G254" s="169"/>
      <c r="H254" s="132"/>
      <c r="I254" s="127"/>
    </row>
    <row r="255" spans="1:9" x14ac:dyDescent="0.25">
      <c r="A255" s="204"/>
      <c r="B255" s="50"/>
      <c r="C255" s="84"/>
      <c r="D255" s="205"/>
      <c r="E255" s="206"/>
      <c r="F255" s="206"/>
      <c r="G255" s="169"/>
      <c r="H255" s="132"/>
      <c r="I255" s="127"/>
    </row>
    <row r="256" spans="1:9" x14ac:dyDescent="0.25">
      <c r="A256" s="217"/>
      <c r="B256" s="581" t="s">
        <v>107</v>
      </c>
      <c r="C256" s="581"/>
      <c r="D256" s="581"/>
      <c r="E256" s="581"/>
      <c r="F256" s="581"/>
      <c r="G256" s="218"/>
    </row>
    <row r="257" spans="1:8" x14ac:dyDescent="0.25">
      <c r="A257" s="575" t="s">
        <v>105</v>
      </c>
      <c r="B257" s="576"/>
      <c r="C257" s="576"/>
      <c r="D257" s="576"/>
      <c r="E257" s="576"/>
      <c r="F257" s="576"/>
      <c r="G257" s="577"/>
    </row>
    <row r="258" spans="1:8" s="7" customFormat="1" ht="13.8" thickBot="1" x14ac:dyDescent="0.3">
      <c r="A258" s="578" t="s">
        <v>106</v>
      </c>
      <c r="B258" s="579"/>
      <c r="C258" s="579"/>
      <c r="D258" s="579"/>
      <c r="E258" s="579"/>
      <c r="F258" s="579"/>
      <c r="G258" s="580"/>
      <c r="H258" s="124"/>
    </row>
    <row r="259" spans="1:8" s="7" customFormat="1" x14ac:dyDescent="0.25">
      <c r="A259" s="135"/>
      <c r="B259" s="561"/>
      <c r="C259" s="561"/>
      <c r="D259" s="561"/>
      <c r="E259" s="154"/>
      <c r="F259" s="154"/>
      <c r="G259" s="159"/>
      <c r="H259" s="124"/>
    </row>
    <row r="260" spans="1:8" s="7" customFormat="1" ht="13.8" thickBot="1" x14ac:dyDescent="0.3">
      <c r="A260" s="156"/>
      <c r="B260" s="562"/>
      <c r="C260" s="562"/>
      <c r="D260" s="562"/>
      <c r="E260" s="563"/>
      <c r="F260" s="563"/>
      <c r="G260" s="564"/>
      <c r="H260" s="124"/>
    </row>
    <row r="261" spans="1:8" s="7" customFormat="1" ht="13.8" thickBot="1" x14ac:dyDescent="0.3">
      <c r="A261" s="114"/>
      <c r="B261" s="565"/>
      <c r="C261" s="565"/>
      <c r="D261" s="565"/>
      <c r="E261" s="558"/>
      <c r="F261" s="558"/>
      <c r="G261" s="558"/>
      <c r="H261" s="124"/>
    </row>
    <row r="262" spans="1:8" s="7" customFormat="1" ht="13.8" thickBot="1" x14ac:dyDescent="0.3">
      <c r="A262" s="113"/>
      <c r="B262" s="2"/>
      <c r="C262" s="6"/>
      <c r="D262" s="213"/>
      <c r="E262" s="4"/>
      <c r="F262" s="4"/>
      <c r="G262" s="99"/>
      <c r="H262" s="124"/>
    </row>
    <row r="263" spans="1:8" s="7" customFormat="1" x14ac:dyDescent="0.25">
      <c r="A263" s="113"/>
      <c r="B263" s="2"/>
      <c r="C263" s="6"/>
      <c r="D263" s="3"/>
      <c r="E263" s="4"/>
      <c r="F263" s="4"/>
      <c r="G263" s="99"/>
      <c r="H263" s="124"/>
    </row>
    <row r="264" spans="1:8" s="7" customFormat="1" x14ac:dyDescent="0.25">
      <c r="A264" s="113"/>
      <c r="B264" s="2"/>
      <c r="C264" s="6"/>
      <c r="D264" s="3"/>
      <c r="E264" s="4"/>
      <c r="F264" s="4"/>
      <c r="G264" s="99"/>
      <c r="H264" s="124"/>
    </row>
    <row r="265" spans="1:8" s="7" customFormat="1" ht="12.75" customHeight="1" x14ac:dyDescent="0.25">
      <c r="A265" s="113"/>
      <c r="B265" s="2"/>
      <c r="C265" s="6"/>
      <c r="D265" s="3"/>
      <c r="E265" s="4"/>
      <c r="F265" s="4"/>
      <c r="G265" s="99"/>
      <c r="H265" s="124"/>
    </row>
    <row r="266" spans="1:8" s="7" customFormat="1" ht="12.75" customHeight="1" x14ac:dyDescent="0.25">
      <c r="A266" s="113"/>
      <c r="B266" s="2"/>
      <c r="C266" s="6"/>
      <c r="D266" s="3"/>
      <c r="E266" s="4"/>
      <c r="F266" s="4"/>
      <c r="G266" s="99"/>
      <c r="H266" s="124"/>
    </row>
    <row r="267" spans="1:8" s="7" customFormat="1" x14ac:dyDescent="0.25">
      <c r="A267" s="113"/>
      <c r="B267" s="2"/>
      <c r="C267" s="6"/>
      <c r="D267" s="3"/>
      <c r="E267" s="4"/>
      <c r="F267" s="4"/>
      <c r="G267" s="99"/>
      <c r="H267" s="124"/>
    </row>
  </sheetData>
  <mergeCells count="19">
    <mergeCell ref="B261:D261"/>
    <mergeCell ref="E261:G261"/>
    <mergeCell ref="A3:E3"/>
    <mergeCell ref="A4:E4"/>
    <mergeCell ref="A5:E5"/>
    <mergeCell ref="A257:G257"/>
    <mergeCell ref="A258:G258"/>
    <mergeCell ref="B256:F256"/>
    <mergeCell ref="H18:L18"/>
    <mergeCell ref="H40:L40"/>
    <mergeCell ref="A252:D252"/>
    <mergeCell ref="B259:D259"/>
    <mergeCell ref="B260:D260"/>
    <mergeCell ref="E260:G260"/>
    <mergeCell ref="A1:G1"/>
    <mergeCell ref="F2:G2"/>
    <mergeCell ref="A2:E2"/>
    <mergeCell ref="A6:G6"/>
    <mergeCell ref="J8:M8"/>
  </mergeCells>
  <conditionalFormatting sqref="G8">
    <cfRule type="cellIs" dxfId="31" priority="3" stopIfTrue="1" operator="equal">
      <formula>0</formula>
    </cfRule>
  </conditionalFormatting>
  <printOptions horizontalCentered="1"/>
  <pageMargins left="0.78740157480314965" right="0.39370078740157483" top="0.59055118110236227" bottom="0.78740157480314965" header="0" footer="0.27559055118110237"/>
  <pageSetup paperSize="9" scale="41" fitToHeight="0" orientation="portrait" r:id="rId1"/>
  <headerFooter alignWithMargins="0">
    <oddFooter>Página &amp;P de &amp;N</oddFooter>
  </headerFooter>
  <rowBreaks count="2" manualBreakCount="2">
    <brk id="60" max="6" man="1"/>
    <brk id="128"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2"/>
  <dimension ref="A1:Y264"/>
  <sheetViews>
    <sheetView showGridLines="0" tabSelected="1" view="pageBreakPreview" topLeftCell="A55" zoomScaleNormal="85" zoomScaleSheetLayoutView="100" workbookViewId="0">
      <selection activeCell="D14" sqref="D14"/>
    </sheetView>
  </sheetViews>
  <sheetFormatPr defaultColWidth="9.109375" defaultRowHeight="13.2" x14ac:dyDescent="0.25"/>
  <cols>
    <col min="1" max="1" width="6.33203125" style="113" customWidth="1"/>
    <col min="2" max="2" width="14.33203125" style="2" customWidth="1"/>
    <col min="3" max="3" width="10.6640625" style="6" customWidth="1"/>
    <col min="4" max="4" width="77.5546875" style="3" customWidth="1"/>
    <col min="5" max="5" width="6" style="4" customWidth="1"/>
    <col min="6" max="6" width="1.21875" style="4" hidden="1" customWidth="1"/>
    <col min="7" max="7" width="14.5546875" style="99" bestFit="1" customWidth="1"/>
    <col min="8" max="8" width="13" style="97" customWidth="1"/>
    <col min="9" max="9" width="7" style="5" customWidth="1"/>
    <col min="10" max="10" width="11.88671875" style="110" customWidth="1"/>
    <col min="11" max="11" width="17.6640625" style="104" customWidth="1"/>
    <col min="12" max="12" width="10.5546875" style="122" bestFit="1" customWidth="1"/>
    <col min="13" max="13" width="16" style="2" customWidth="1"/>
    <col min="14" max="14" width="12.6640625" style="2" bestFit="1" customWidth="1"/>
    <col min="15" max="15" width="12.6640625" style="2" customWidth="1"/>
    <col min="16" max="16" width="9.109375" style="2"/>
    <col min="17" max="17" width="12.6640625" style="2" bestFit="1" customWidth="1"/>
    <col min="18" max="16384" width="9.109375" style="2"/>
  </cols>
  <sheetData>
    <row r="1" spans="1:17" ht="84.75" customHeight="1" thickBot="1" x14ac:dyDescent="0.3">
      <c r="A1" s="546"/>
      <c r="B1" s="547"/>
      <c r="C1" s="547"/>
      <c r="D1" s="547"/>
      <c r="E1" s="547"/>
      <c r="F1" s="547"/>
      <c r="G1" s="547"/>
      <c r="H1" s="547"/>
      <c r="I1" s="547"/>
      <c r="J1" s="547"/>
      <c r="K1" s="548"/>
    </row>
    <row r="2" spans="1:17" ht="18" customHeight="1" thickBot="1" x14ac:dyDescent="0.3">
      <c r="A2" s="585" t="s">
        <v>68</v>
      </c>
      <c r="B2" s="586"/>
      <c r="C2" s="586"/>
      <c r="D2" s="586"/>
      <c r="E2" s="549" t="s">
        <v>69</v>
      </c>
      <c r="F2" s="552"/>
      <c r="G2" s="552"/>
      <c r="H2" s="552"/>
      <c r="I2" s="594"/>
      <c r="J2" s="586" t="s">
        <v>74</v>
      </c>
      <c r="K2" s="587"/>
    </row>
    <row r="3" spans="1:17" ht="30.6" customHeight="1" x14ac:dyDescent="0.25">
      <c r="A3" s="588" t="s">
        <v>115</v>
      </c>
      <c r="B3" s="589"/>
      <c r="C3" s="589"/>
      <c r="D3" s="589"/>
      <c r="E3" s="582" t="s">
        <v>70</v>
      </c>
      <c r="F3" s="582"/>
      <c r="G3" s="582"/>
      <c r="H3" s="595" t="s">
        <v>51</v>
      </c>
      <c r="I3" s="596"/>
      <c r="J3" s="106" t="s">
        <v>71</v>
      </c>
      <c r="K3" s="136">
        <v>0.25</v>
      </c>
    </row>
    <row r="4" spans="1:17" ht="18" customHeight="1" x14ac:dyDescent="0.25">
      <c r="A4" s="590" t="s">
        <v>116</v>
      </c>
      <c r="B4" s="591"/>
      <c r="C4" s="591"/>
      <c r="D4" s="591"/>
      <c r="E4" s="583" t="s">
        <v>81</v>
      </c>
      <c r="F4" s="583"/>
      <c r="G4" s="583"/>
      <c r="H4" s="597" t="s">
        <v>905</v>
      </c>
      <c r="I4" s="598"/>
      <c r="J4" s="107" t="s">
        <v>72</v>
      </c>
      <c r="K4" s="137"/>
    </row>
    <row r="5" spans="1:17" ht="18" customHeight="1" thickBot="1" x14ac:dyDescent="0.3">
      <c r="A5" s="592" t="s">
        <v>108</v>
      </c>
      <c r="B5" s="593"/>
      <c r="C5" s="593"/>
      <c r="D5" s="593"/>
      <c r="E5" s="584" t="s">
        <v>82</v>
      </c>
      <c r="F5" s="584"/>
      <c r="G5" s="584"/>
      <c r="H5" s="599" t="s">
        <v>113</v>
      </c>
      <c r="I5" s="600"/>
      <c r="J5" s="108" t="s">
        <v>73</v>
      </c>
      <c r="K5" s="138"/>
    </row>
    <row r="6" spans="1:17" ht="18.75" customHeight="1" thickBot="1" x14ac:dyDescent="0.3">
      <c r="A6" s="553" t="s">
        <v>75</v>
      </c>
      <c r="B6" s="554"/>
      <c r="C6" s="554"/>
      <c r="D6" s="554"/>
      <c r="E6" s="554"/>
      <c r="F6" s="554"/>
      <c r="G6" s="554"/>
      <c r="H6" s="554"/>
      <c r="I6" s="554"/>
      <c r="J6" s="554"/>
      <c r="K6" s="555"/>
    </row>
    <row r="7" spans="1:17" s="29" customFormat="1" ht="6" customHeight="1" thickBot="1" x14ac:dyDescent="0.3">
      <c r="A7" s="139"/>
      <c r="B7" s="127"/>
      <c r="C7" s="83"/>
      <c r="D7" s="127"/>
      <c r="E7" s="127"/>
      <c r="F7" s="127"/>
      <c r="G7" s="98"/>
      <c r="H7" s="95"/>
      <c r="I7" s="85"/>
      <c r="J7" s="95"/>
      <c r="K7" s="140"/>
      <c r="L7" s="123"/>
      <c r="M7" s="127"/>
      <c r="N7" s="54"/>
      <c r="O7" s="54"/>
      <c r="P7" s="54"/>
      <c r="Q7" s="54"/>
    </row>
    <row r="8" spans="1:17" s="7" customFormat="1" ht="46.2" customHeight="1" thickBot="1" x14ac:dyDescent="0.3">
      <c r="A8" s="399" t="s">
        <v>5</v>
      </c>
      <c r="B8" s="400" t="s">
        <v>6</v>
      </c>
      <c r="C8" s="400" t="s">
        <v>3</v>
      </c>
      <c r="D8" s="400" t="s">
        <v>7</v>
      </c>
      <c r="E8" s="400" t="s">
        <v>4</v>
      </c>
      <c r="F8" s="400"/>
      <c r="G8" s="401" t="s">
        <v>8</v>
      </c>
      <c r="H8" s="402" t="s">
        <v>9</v>
      </c>
      <c r="I8" s="403" t="s">
        <v>79</v>
      </c>
      <c r="J8" s="402" t="s">
        <v>11</v>
      </c>
      <c r="K8" s="404" t="s">
        <v>10</v>
      </c>
      <c r="L8" s="124"/>
      <c r="M8" s="127"/>
      <c r="N8" s="54"/>
      <c r="O8" s="54"/>
      <c r="P8" s="54"/>
      <c r="Q8" s="54"/>
    </row>
    <row r="9" spans="1:17" ht="24" customHeight="1" thickBot="1" x14ac:dyDescent="0.3">
      <c r="A9" s="270">
        <v>1</v>
      </c>
      <c r="B9" s="227"/>
      <c r="C9" s="271"/>
      <c r="D9" s="227" t="s">
        <v>780</v>
      </c>
      <c r="E9" s="227"/>
      <c r="F9" s="227"/>
      <c r="G9" s="271"/>
      <c r="H9" s="227"/>
      <c r="I9" s="227"/>
      <c r="J9" s="227"/>
      <c r="K9" s="272">
        <f>SUM(K10:K16)</f>
        <v>42789.21</v>
      </c>
      <c r="L9" s="132"/>
      <c r="M9" s="127"/>
    </row>
    <row r="10" spans="1:17" ht="92.4" x14ac:dyDescent="0.25">
      <c r="A10" s="183" t="s">
        <v>0</v>
      </c>
      <c r="B10" s="129" t="s">
        <v>85</v>
      </c>
      <c r="C10" s="129" t="s">
        <v>117</v>
      </c>
      <c r="D10" s="220" t="s">
        <v>118</v>
      </c>
      <c r="E10" s="129" t="s">
        <v>1</v>
      </c>
      <c r="F10" s="129" t="s">
        <v>98</v>
      </c>
      <c r="G10" s="121">
        <v>2.88</v>
      </c>
      <c r="H10" s="96">
        <v>291.97000000000003</v>
      </c>
      <c r="I10" s="128" t="s">
        <v>71</v>
      </c>
      <c r="J10" s="109">
        <f t="shared" ref="J10:J16" si="0">ROUND(H10*(1+VLOOKUP(I10,$J$3:$K$5,2,0)),2)</f>
        <v>364.96</v>
      </c>
      <c r="K10" s="141">
        <f t="shared" ref="K10:K16" si="1">IF(C10="",0,ROUND(J10*G10,2))</f>
        <v>1051.08</v>
      </c>
      <c r="L10" s="132"/>
      <c r="M10" s="127"/>
    </row>
    <row r="11" spans="1:17" ht="39.6" x14ac:dyDescent="0.25">
      <c r="A11" s="183" t="s">
        <v>119</v>
      </c>
      <c r="B11" s="129" t="s">
        <v>85</v>
      </c>
      <c r="C11" s="129" t="s">
        <v>148</v>
      </c>
      <c r="D11" s="241" t="s">
        <v>147</v>
      </c>
      <c r="E11" s="177" t="s">
        <v>122</v>
      </c>
      <c r="F11" s="177"/>
      <c r="G11" s="223">
        <v>5</v>
      </c>
      <c r="H11" s="224">
        <v>800</v>
      </c>
      <c r="I11" s="188" t="s">
        <v>71</v>
      </c>
      <c r="J11" s="176">
        <f t="shared" si="0"/>
        <v>1000</v>
      </c>
      <c r="K11" s="210">
        <f t="shared" si="1"/>
        <v>5000</v>
      </c>
      <c r="L11" s="132"/>
      <c r="M11" s="127"/>
    </row>
    <row r="12" spans="1:17" ht="52.8" x14ac:dyDescent="0.25">
      <c r="A12" s="183" t="s">
        <v>120</v>
      </c>
      <c r="B12" s="254" t="s">
        <v>85</v>
      </c>
      <c r="C12" s="256" t="s">
        <v>731</v>
      </c>
      <c r="D12" s="212" t="s">
        <v>732</v>
      </c>
      <c r="E12" s="174" t="s">
        <v>122</v>
      </c>
      <c r="F12" s="174"/>
      <c r="G12" s="219">
        <v>5</v>
      </c>
      <c r="H12" s="387">
        <v>676.36</v>
      </c>
      <c r="I12" s="175" t="s">
        <v>71</v>
      </c>
      <c r="J12" s="176">
        <f t="shared" si="0"/>
        <v>845.45</v>
      </c>
      <c r="K12" s="210">
        <f t="shared" si="1"/>
        <v>4227.25</v>
      </c>
      <c r="L12" s="132"/>
      <c r="M12" s="127"/>
    </row>
    <row r="13" spans="1:17" ht="39.6" x14ac:dyDescent="0.25">
      <c r="A13" s="273" t="s">
        <v>140</v>
      </c>
      <c r="B13" s="201" t="s">
        <v>85</v>
      </c>
      <c r="C13" s="435" t="s">
        <v>777</v>
      </c>
      <c r="D13" s="307" t="s">
        <v>776</v>
      </c>
      <c r="E13" s="201" t="s">
        <v>121</v>
      </c>
      <c r="F13" s="201"/>
      <c r="G13" s="786">
        <v>1</v>
      </c>
      <c r="H13" s="787">
        <v>672.56</v>
      </c>
      <c r="I13" s="200" t="s">
        <v>71</v>
      </c>
      <c r="J13" s="222">
        <f t="shared" si="0"/>
        <v>840.7</v>
      </c>
      <c r="K13" s="261">
        <f t="shared" si="1"/>
        <v>840.7</v>
      </c>
      <c r="L13" s="132"/>
      <c r="M13" s="127"/>
    </row>
    <row r="14" spans="1:17" ht="39.6" x14ac:dyDescent="0.25">
      <c r="A14" s="273" t="s">
        <v>783</v>
      </c>
      <c r="B14" s="174" t="s">
        <v>85</v>
      </c>
      <c r="C14" s="360" t="s">
        <v>910</v>
      </c>
      <c r="D14" s="242" t="s">
        <v>909</v>
      </c>
      <c r="E14" s="174" t="s">
        <v>86</v>
      </c>
      <c r="F14" s="174"/>
      <c r="G14" s="219">
        <v>45.44</v>
      </c>
      <c r="H14" s="387">
        <v>54.85</v>
      </c>
      <c r="I14" s="175" t="s">
        <v>71</v>
      </c>
      <c r="J14" s="176">
        <f t="shared" si="0"/>
        <v>68.56</v>
      </c>
      <c r="K14" s="210">
        <f t="shared" si="1"/>
        <v>3115.37</v>
      </c>
      <c r="L14" s="132"/>
      <c r="M14" s="127"/>
    </row>
    <row r="15" spans="1:17" ht="26.4" x14ac:dyDescent="0.25">
      <c r="A15" s="273" t="s">
        <v>784</v>
      </c>
      <c r="B15" s="129" t="s">
        <v>85</v>
      </c>
      <c r="C15" s="435" t="s">
        <v>782</v>
      </c>
      <c r="D15" s="788" t="s">
        <v>781</v>
      </c>
      <c r="E15" s="129" t="s">
        <v>84</v>
      </c>
      <c r="F15" s="129"/>
      <c r="G15" s="121">
        <v>319.91000000000003</v>
      </c>
      <c r="H15" s="96">
        <v>48</v>
      </c>
      <c r="I15" s="128" t="s">
        <v>71</v>
      </c>
      <c r="J15" s="109">
        <f t="shared" si="0"/>
        <v>60</v>
      </c>
      <c r="K15" s="266">
        <f t="shared" si="1"/>
        <v>19194.599999999999</v>
      </c>
      <c r="L15" s="132"/>
      <c r="M15" s="127"/>
    </row>
    <row r="16" spans="1:17" ht="27" thickBot="1" x14ac:dyDescent="0.3">
      <c r="A16" s="273" t="s">
        <v>908</v>
      </c>
      <c r="B16" s="201" t="s">
        <v>85</v>
      </c>
      <c r="C16" s="390" t="s">
        <v>786</v>
      </c>
      <c r="D16" s="189" t="s">
        <v>785</v>
      </c>
      <c r="E16" s="174" t="s">
        <v>84</v>
      </c>
      <c r="F16" s="174"/>
      <c r="G16" s="219">
        <v>390.66</v>
      </c>
      <c r="H16" s="387">
        <v>19.170000000000002</v>
      </c>
      <c r="I16" s="175" t="s">
        <v>71</v>
      </c>
      <c r="J16" s="176">
        <f t="shared" si="0"/>
        <v>23.96</v>
      </c>
      <c r="K16" s="210">
        <f t="shared" si="1"/>
        <v>9360.2099999999991</v>
      </c>
      <c r="L16" s="132"/>
      <c r="M16" s="127"/>
    </row>
    <row r="17" spans="1:13" ht="25.2" customHeight="1" thickBot="1" x14ac:dyDescent="0.3">
      <c r="A17" s="270">
        <v>2</v>
      </c>
      <c r="B17" s="227"/>
      <c r="C17" s="271"/>
      <c r="D17" s="227" t="s">
        <v>123</v>
      </c>
      <c r="E17" s="227"/>
      <c r="F17" s="227"/>
      <c r="G17" s="271"/>
      <c r="H17" s="227"/>
      <c r="I17" s="227"/>
      <c r="J17" s="227"/>
      <c r="K17" s="272">
        <f>SUM(K18:K28)</f>
        <v>50278.271999999997</v>
      </c>
      <c r="L17" s="132"/>
      <c r="M17" s="127"/>
    </row>
    <row r="18" spans="1:13" ht="56.4" customHeight="1" x14ac:dyDescent="0.25">
      <c r="A18" s="112" t="s">
        <v>88</v>
      </c>
      <c r="B18" s="129" t="s">
        <v>85</v>
      </c>
      <c r="C18" s="129" t="s">
        <v>125</v>
      </c>
      <c r="D18" s="220" t="s">
        <v>124</v>
      </c>
      <c r="E18" s="129" t="s">
        <v>84</v>
      </c>
      <c r="F18" s="129" t="s">
        <v>97</v>
      </c>
      <c r="G18" s="131">
        <v>41.45</v>
      </c>
      <c r="H18" s="130">
        <v>124.92</v>
      </c>
      <c r="I18" s="128" t="s">
        <v>71</v>
      </c>
      <c r="J18" s="109">
        <f t="shared" ref="J18:J28" si="2">ROUND(H18*(1+VLOOKUP(I18,$J$3:$K$5,2,0)),2)</f>
        <v>156.15</v>
      </c>
      <c r="K18" s="141">
        <f t="shared" ref="K18:K22" si="3">IF(C18="",0,ROUND(J18*G18,2))</f>
        <v>6472.42</v>
      </c>
      <c r="L18" s="132"/>
      <c r="M18" s="127"/>
    </row>
    <row r="19" spans="1:13" ht="39.6" x14ac:dyDescent="0.25">
      <c r="A19" s="112" t="s">
        <v>89</v>
      </c>
      <c r="B19" s="129" t="s">
        <v>85</v>
      </c>
      <c r="C19" s="129" t="s">
        <v>150</v>
      </c>
      <c r="D19" s="233" t="s">
        <v>149</v>
      </c>
      <c r="E19" s="129" t="s">
        <v>84</v>
      </c>
      <c r="F19" s="129"/>
      <c r="G19" s="131">
        <v>3.77</v>
      </c>
      <c r="H19" s="130">
        <v>84.54</v>
      </c>
      <c r="I19" s="128" t="s">
        <v>71</v>
      </c>
      <c r="J19" s="109">
        <f t="shared" si="2"/>
        <v>105.68</v>
      </c>
      <c r="K19" s="141">
        <f t="shared" si="3"/>
        <v>398.41</v>
      </c>
      <c r="L19" s="132"/>
      <c r="M19" s="127"/>
    </row>
    <row r="20" spans="1:13" x14ac:dyDescent="0.25">
      <c r="A20" s="112" t="s">
        <v>90</v>
      </c>
      <c r="B20" s="129" t="s">
        <v>85</v>
      </c>
      <c r="C20" s="129" t="s">
        <v>163</v>
      </c>
      <c r="D20" s="245" t="s">
        <v>162</v>
      </c>
      <c r="E20" s="129" t="s">
        <v>84</v>
      </c>
      <c r="F20" s="129"/>
      <c r="G20" s="131">
        <v>185.78</v>
      </c>
      <c r="H20" s="130">
        <v>32.42</v>
      </c>
      <c r="I20" s="128" t="s">
        <v>71</v>
      </c>
      <c r="J20" s="109">
        <f t="shared" si="2"/>
        <v>40.53</v>
      </c>
      <c r="K20" s="141">
        <f t="shared" si="3"/>
        <v>7529.66</v>
      </c>
      <c r="L20" s="132"/>
      <c r="M20" s="127"/>
    </row>
    <row r="21" spans="1:13" x14ac:dyDescent="0.25">
      <c r="A21" s="112" t="s">
        <v>111</v>
      </c>
      <c r="B21" s="129" t="s">
        <v>85</v>
      </c>
      <c r="C21" s="174" t="s">
        <v>127</v>
      </c>
      <c r="D21" s="244" t="s">
        <v>126</v>
      </c>
      <c r="E21" s="174" t="s">
        <v>86</v>
      </c>
      <c r="F21" s="174"/>
      <c r="G21" s="181">
        <v>12</v>
      </c>
      <c r="H21" s="182">
        <v>55.15</v>
      </c>
      <c r="I21" s="128" t="s">
        <v>71</v>
      </c>
      <c r="J21" s="109">
        <f t="shared" si="2"/>
        <v>68.94</v>
      </c>
      <c r="K21" s="141">
        <f t="shared" si="3"/>
        <v>827.28</v>
      </c>
      <c r="L21" s="132"/>
      <c r="M21" s="127"/>
    </row>
    <row r="22" spans="1:13" x14ac:dyDescent="0.25">
      <c r="A22" s="112" t="s">
        <v>112</v>
      </c>
      <c r="B22" s="129" t="s">
        <v>85</v>
      </c>
      <c r="C22" s="174" t="s">
        <v>136</v>
      </c>
      <c r="D22" s="244" t="s">
        <v>135</v>
      </c>
      <c r="E22" s="174" t="s">
        <v>86</v>
      </c>
      <c r="F22" s="174"/>
      <c r="G22" s="181">
        <v>34</v>
      </c>
      <c r="H22" s="182">
        <v>43.55</v>
      </c>
      <c r="I22" s="128" t="s">
        <v>71</v>
      </c>
      <c r="J22" s="109">
        <f t="shared" si="2"/>
        <v>54.44</v>
      </c>
      <c r="K22" s="141">
        <f t="shared" si="3"/>
        <v>1850.96</v>
      </c>
      <c r="L22" s="132"/>
      <c r="M22" s="127"/>
    </row>
    <row r="23" spans="1:13" x14ac:dyDescent="0.25">
      <c r="A23" s="112" t="s">
        <v>131</v>
      </c>
      <c r="B23" s="129" t="s">
        <v>85</v>
      </c>
      <c r="C23" s="174" t="s">
        <v>129</v>
      </c>
      <c r="D23" s="211" t="s">
        <v>128</v>
      </c>
      <c r="E23" s="174" t="s">
        <v>86</v>
      </c>
      <c r="F23" s="174"/>
      <c r="G23" s="181">
        <v>13.5</v>
      </c>
      <c r="H23" s="182">
        <v>48.63</v>
      </c>
      <c r="I23" s="175" t="s">
        <v>71</v>
      </c>
      <c r="J23" s="109">
        <f t="shared" si="2"/>
        <v>60.79</v>
      </c>
      <c r="K23" s="141">
        <f t="shared" ref="K23:K28" si="4">G23*J23</f>
        <v>820.66499999999996</v>
      </c>
      <c r="L23" s="132"/>
      <c r="M23" s="127"/>
    </row>
    <row r="24" spans="1:13" ht="28.2" customHeight="1" x14ac:dyDescent="0.25">
      <c r="A24" s="112" t="s">
        <v>132</v>
      </c>
      <c r="B24" s="177" t="s">
        <v>83</v>
      </c>
      <c r="C24" s="177">
        <v>93358</v>
      </c>
      <c r="D24" s="234" t="s">
        <v>130</v>
      </c>
      <c r="E24" s="201" t="s">
        <v>84</v>
      </c>
      <c r="F24" s="201"/>
      <c r="G24" s="202">
        <v>12.49</v>
      </c>
      <c r="H24" s="203">
        <v>67.25</v>
      </c>
      <c r="I24" s="200" t="s">
        <v>71</v>
      </c>
      <c r="J24" s="178">
        <f t="shared" si="2"/>
        <v>84.06</v>
      </c>
      <c r="K24" s="179">
        <f t="shared" si="4"/>
        <v>1049.9094</v>
      </c>
      <c r="L24" s="132"/>
      <c r="M24" s="127"/>
    </row>
    <row r="25" spans="1:13" x14ac:dyDescent="0.25">
      <c r="A25" s="112" t="s">
        <v>133</v>
      </c>
      <c r="B25" s="174" t="s">
        <v>85</v>
      </c>
      <c r="C25" s="174" t="s">
        <v>152</v>
      </c>
      <c r="D25" s="221" t="s">
        <v>137</v>
      </c>
      <c r="E25" s="174" t="s">
        <v>1</v>
      </c>
      <c r="F25" s="174"/>
      <c r="G25" s="181">
        <v>24.89</v>
      </c>
      <c r="H25" s="182">
        <v>18.64</v>
      </c>
      <c r="I25" s="175" t="s">
        <v>71</v>
      </c>
      <c r="J25" s="176">
        <f t="shared" si="2"/>
        <v>23.3</v>
      </c>
      <c r="K25" s="210">
        <f t="shared" si="4"/>
        <v>579.93700000000001</v>
      </c>
      <c r="L25" s="132"/>
      <c r="M25" s="127"/>
    </row>
    <row r="26" spans="1:13" ht="39.6" x14ac:dyDescent="0.25">
      <c r="A26" s="112" t="s">
        <v>134</v>
      </c>
      <c r="B26" s="174" t="s">
        <v>85</v>
      </c>
      <c r="C26" s="174" t="s">
        <v>155</v>
      </c>
      <c r="D26" s="241" t="s">
        <v>154</v>
      </c>
      <c r="E26" s="174" t="s">
        <v>84</v>
      </c>
      <c r="F26" s="177"/>
      <c r="G26" s="181">
        <v>20.04</v>
      </c>
      <c r="H26" s="182">
        <v>663.53</v>
      </c>
      <c r="I26" s="175" t="s">
        <v>71</v>
      </c>
      <c r="J26" s="176">
        <f t="shared" si="2"/>
        <v>829.41</v>
      </c>
      <c r="K26" s="210">
        <f t="shared" si="4"/>
        <v>16621.376399999997</v>
      </c>
      <c r="L26" s="132"/>
      <c r="M26" s="127"/>
    </row>
    <row r="27" spans="1:13" x14ac:dyDescent="0.25">
      <c r="A27" s="112" t="s">
        <v>138</v>
      </c>
      <c r="B27" s="174" t="s">
        <v>85</v>
      </c>
      <c r="C27" s="237" t="s">
        <v>159</v>
      </c>
      <c r="D27" s="212" t="s">
        <v>157</v>
      </c>
      <c r="E27" s="174" t="s">
        <v>94</v>
      </c>
      <c r="F27" s="177"/>
      <c r="G27" s="181">
        <v>753.35</v>
      </c>
      <c r="H27" s="182">
        <v>13.01</v>
      </c>
      <c r="I27" s="175" t="s">
        <v>71</v>
      </c>
      <c r="J27" s="176">
        <f t="shared" si="2"/>
        <v>16.260000000000002</v>
      </c>
      <c r="K27" s="210">
        <f t="shared" si="4"/>
        <v>12249.471000000001</v>
      </c>
      <c r="L27" s="132"/>
      <c r="M27" s="127"/>
    </row>
    <row r="28" spans="1:13" ht="13.8" thickBot="1" x14ac:dyDescent="0.3">
      <c r="A28" s="112" t="s">
        <v>139</v>
      </c>
      <c r="B28" s="174" t="s">
        <v>85</v>
      </c>
      <c r="C28" s="237" t="s">
        <v>160</v>
      </c>
      <c r="D28" s="212" t="s">
        <v>158</v>
      </c>
      <c r="E28" s="174" t="s">
        <v>94</v>
      </c>
      <c r="F28" s="177"/>
      <c r="G28" s="181">
        <v>107.08</v>
      </c>
      <c r="H28" s="182">
        <v>14.03</v>
      </c>
      <c r="I28" s="175" t="s">
        <v>71</v>
      </c>
      <c r="J28" s="176">
        <f t="shared" si="2"/>
        <v>17.54</v>
      </c>
      <c r="K28" s="210">
        <f t="shared" si="4"/>
        <v>1878.1831999999999</v>
      </c>
      <c r="L28" s="132"/>
      <c r="M28" s="127"/>
    </row>
    <row r="29" spans="1:13" ht="34.200000000000003" customHeight="1" thickBot="1" x14ac:dyDescent="0.3">
      <c r="A29" s="160">
        <v>3</v>
      </c>
      <c r="B29" s="161"/>
      <c r="C29" s="162"/>
      <c r="D29" s="161" t="s">
        <v>165</v>
      </c>
      <c r="E29" s="161"/>
      <c r="F29" s="161"/>
      <c r="G29" s="162"/>
      <c r="H29" s="161"/>
      <c r="I29" s="161"/>
      <c r="J29" s="161"/>
      <c r="K29" s="262">
        <f>SUM(K30:K38)</f>
        <v>89266.670000000013</v>
      </c>
      <c r="L29" s="132"/>
      <c r="M29" s="127"/>
    </row>
    <row r="30" spans="1:13" ht="39" customHeight="1" x14ac:dyDescent="0.25">
      <c r="A30" s="112" t="s">
        <v>183</v>
      </c>
      <c r="B30" s="129" t="s">
        <v>83</v>
      </c>
      <c r="C30" s="129">
        <v>92413</v>
      </c>
      <c r="D30" s="246" t="s">
        <v>166</v>
      </c>
      <c r="E30" s="129" t="s">
        <v>1</v>
      </c>
      <c r="F30" s="129" t="s">
        <v>95</v>
      </c>
      <c r="G30" s="131">
        <v>122.36</v>
      </c>
      <c r="H30" s="130">
        <v>146.44999999999999</v>
      </c>
      <c r="I30" s="128" t="s">
        <v>71</v>
      </c>
      <c r="J30" s="109">
        <f t="shared" ref="J30:J38" si="5">ROUND(H30*(1+VLOOKUP(I30,$J$3:$K$5,2,0)),2)</f>
        <v>183.06</v>
      </c>
      <c r="K30" s="266">
        <f t="shared" ref="K30:K38" si="6">IF(C30="",0,ROUND(J30*G30,2))</f>
        <v>22399.22</v>
      </c>
      <c r="L30" s="132"/>
      <c r="M30" s="127"/>
    </row>
    <row r="31" spans="1:13" ht="43.2" customHeight="1" x14ac:dyDescent="0.25">
      <c r="A31" s="112" t="s">
        <v>185</v>
      </c>
      <c r="B31" s="129" t="s">
        <v>83</v>
      </c>
      <c r="C31" s="174">
        <v>92448</v>
      </c>
      <c r="D31" s="233" t="s">
        <v>168</v>
      </c>
      <c r="E31" s="174" t="s">
        <v>1</v>
      </c>
      <c r="F31" s="174"/>
      <c r="G31" s="181">
        <v>135.55000000000001</v>
      </c>
      <c r="H31" s="182">
        <v>187.51</v>
      </c>
      <c r="I31" s="175" t="s">
        <v>71</v>
      </c>
      <c r="J31" s="176">
        <f t="shared" si="5"/>
        <v>234.39</v>
      </c>
      <c r="K31" s="210">
        <f t="shared" si="6"/>
        <v>31771.56</v>
      </c>
      <c r="L31" s="132"/>
      <c r="M31" s="127"/>
    </row>
    <row r="32" spans="1:13" ht="26.4" x14ac:dyDescent="0.25">
      <c r="A32" s="112" t="s">
        <v>186</v>
      </c>
      <c r="B32" s="129" t="s">
        <v>83</v>
      </c>
      <c r="C32" s="240">
        <v>92759</v>
      </c>
      <c r="D32" s="243" t="s">
        <v>170</v>
      </c>
      <c r="E32" s="201" t="s">
        <v>94</v>
      </c>
      <c r="F32" s="201"/>
      <c r="G32" s="202">
        <v>256.95999999999998</v>
      </c>
      <c r="H32" s="203">
        <v>13.98</v>
      </c>
      <c r="I32" s="200" t="s">
        <v>71</v>
      </c>
      <c r="J32" s="222">
        <f t="shared" si="5"/>
        <v>17.48</v>
      </c>
      <c r="K32" s="210">
        <f t="shared" si="6"/>
        <v>4491.66</v>
      </c>
      <c r="L32" s="132"/>
      <c r="M32" s="127"/>
    </row>
    <row r="33" spans="1:25" ht="26.4" x14ac:dyDescent="0.25">
      <c r="A33" s="112" t="s">
        <v>187</v>
      </c>
      <c r="B33" s="129" t="s">
        <v>83</v>
      </c>
      <c r="C33" s="174">
        <v>92760</v>
      </c>
      <c r="D33" s="233" t="s">
        <v>171</v>
      </c>
      <c r="E33" s="201" t="s">
        <v>94</v>
      </c>
      <c r="F33" s="201"/>
      <c r="G33" s="202">
        <v>93.3</v>
      </c>
      <c r="H33" s="203">
        <v>13.53</v>
      </c>
      <c r="I33" s="200" t="s">
        <v>71</v>
      </c>
      <c r="J33" s="222">
        <f t="shared" si="5"/>
        <v>16.91</v>
      </c>
      <c r="K33" s="210">
        <f t="shared" si="6"/>
        <v>1577.7</v>
      </c>
      <c r="L33" s="132"/>
      <c r="M33" s="127"/>
    </row>
    <row r="34" spans="1:25" ht="26.4" x14ac:dyDescent="0.25">
      <c r="A34" s="112" t="s">
        <v>188</v>
      </c>
      <c r="B34" s="129" t="s">
        <v>83</v>
      </c>
      <c r="C34" s="174">
        <v>92761</v>
      </c>
      <c r="D34" s="8" t="s">
        <v>172</v>
      </c>
      <c r="E34" s="201" t="s">
        <v>94</v>
      </c>
      <c r="F34" s="201"/>
      <c r="G34" s="202">
        <v>216.99</v>
      </c>
      <c r="H34" s="203">
        <v>12.92</v>
      </c>
      <c r="I34" s="200" t="s">
        <v>71</v>
      </c>
      <c r="J34" s="222">
        <f t="shared" si="5"/>
        <v>16.149999999999999</v>
      </c>
      <c r="K34" s="210">
        <f t="shared" si="6"/>
        <v>3504.39</v>
      </c>
      <c r="L34" s="132"/>
      <c r="M34" s="127"/>
    </row>
    <row r="35" spans="1:25" ht="26.4" x14ac:dyDescent="0.25">
      <c r="A35" s="112" t="s">
        <v>184</v>
      </c>
      <c r="B35" s="129" t="s">
        <v>83</v>
      </c>
      <c r="C35" s="174">
        <v>92762</v>
      </c>
      <c r="D35" s="212" t="s">
        <v>173</v>
      </c>
      <c r="E35" s="201" t="s">
        <v>94</v>
      </c>
      <c r="F35" s="201"/>
      <c r="G35" s="202">
        <v>502.25</v>
      </c>
      <c r="H35" s="203">
        <v>11.68</v>
      </c>
      <c r="I35" s="200" t="s">
        <v>71</v>
      </c>
      <c r="J35" s="222">
        <f t="shared" si="5"/>
        <v>14.6</v>
      </c>
      <c r="K35" s="210">
        <f t="shared" si="6"/>
        <v>7332.85</v>
      </c>
      <c r="L35" s="132"/>
      <c r="M35" s="127"/>
    </row>
    <row r="36" spans="1:25" ht="26.4" x14ac:dyDescent="0.25">
      <c r="A36" s="112" t="s">
        <v>189</v>
      </c>
      <c r="B36" s="177" t="s">
        <v>83</v>
      </c>
      <c r="C36" s="201">
        <v>92763</v>
      </c>
      <c r="D36" s="241" t="s">
        <v>174</v>
      </c>
      <c r="E36" s="201" t="s">
        <v>94</v>
      </c>
      <c r="F36" s="201"/>
      <c r="G36" s="202">
        <v>217.64</v>
      </c>
      <c r="H36" s="203">
        <v>9.89</v>
      </c>
      <c r="I36" s="200" t="s">
        <v>71</v>
      </c>
      <c r="J36" s="222">
        <f t="shared" si="5"/>
        <v>12.36</v>
      </c>
      <c r="K36" s="210">
        <f t="shared" si="6"/>
        <v>2690.03</v>
      </c>
      <c r="L36" s="132"/>
      <c r="M36" s="127"/>
    </row>
    <row r="37" spans="1:25" ht="26.4" x14ac:dyDescent="0.25">
      <c r="A37" s="112" t="s">
        <v>190</v>
      </c>
      <c r="B37" s="174" t="s">
        <v>85</v>
      </c>
      <c r="C37" s="254" t="s">
        <v>178</v>
      </c>
      <c r="D37" s="212" t="s">
        <v>177</v>
      </c>
      <c r="E37" s="174" t="s">
        <v>84</v>
      </c>
      <c r="F37" s="174"/>
      <c r="G37" s="181">
        <v>13.98</v>
      </c>
      <c r="H37" s="182">
        <v>702.38</v>
      </c>
      <c r="I37" s="175" t="s">
        <v>71</v>
      </c>
      <c r="J37" s="176">
        <f t="shared" si="5"/>
        <v>877.98</v>
      </c>
      <c r="K37" s="210">
        <f t="shared" si="6"/>
        <v>12274.16</v>
      </c>
      <c r="L37" s="132"/>
      <c r="M37" s="127"/>
    </row>
    <row r="38" spans="1:25" ht="27" thickBot="1" x14ac:dyDescent="0.3">
      <c r="A38" s="196" t="s">
        <v>191</v>
      </c>
      <c r="B38" s="201" t="s">
        <v>85</v>
      </c>
      <c r="C38" s="263" t="s">
        <v>181</v>
      </c>
      <c r="D38" s="8" t="s">
        <v>180</v>
      </c>
      <c r="E38" s="201" t="s">
        <v>84</v>
      </c>
      <c r="F38" s="201"/>
      <c r="G38" s="202">
        <v>3.55</v>
      </c>
      <c r="H38" s="203">
        <v>726.78</v>
      </c>
      <c r="I38" s="200" t="s">
        <v>71</v>
      </c>
      <c r="J38" s="222">
        <f t="shared" si="5"/>
        <v>908.48</v>
      </c>
      <c r="K38" s="261">
        <f t="shared" si="6"/>
        <v>3225.1</v>
      </c>
      <c r="L38" s="132"/>
      <c r="M38" s="127"/>
    </row>
    <row r="39" spans="1:25" ht="33.6" customHeight="1" thickBot="1" x14ac:dyDescent="0.3">
      <c r="A39" s="270">
        <v>4</v>
      </c>
      <c r="B39" s="227"/>
      <c r="C39" s="271"/>
      <c r="D39" s="227" t="s">
        <v>219</v>
      </c>
      <c r="E39" s="227"/>
      <c r="F39" s="227"/>
      <c r="G39" s="271"/>
      <c r="H39" s="227"/>
      <c r="I39" s="227"/>
      <c r="J39" s="227"/>
      <c r="K39" s="272">
        <f>SUM(K40:K46)</f>
        <v>38201.23000000001</v>
      </c>
      <c r="L39" s="132"/>
      <c r="M39" s="127"/>
    </row>
    <row r="40" spans="1:25" s="180" customFormat="1" ht="39.6" x14ac:dyDescent="0.25">
      <c r="A40" s="264" t="s">
        <v>91</v>
      </c>
      <c r="B40" s="129" t="s">
        <v>85</v>
      </c>
      <c r="C40" s="129" t="s">
        <v>193</v>
      </c>
      <c r="D40" s="265" t="s">
        <v>192</v>
      </c>
      <c r="E40" s="129" t="s">
        <v>1</v>
      </c>
      <c r="F40" s="129">
        <v>1</v>
      </c>
      <c r="G40" s="131">
        <v>56.11</v>
      </c>
      <c r="H40" s="130">
        <v>177.61</v>
      </c>
      <c r="I40" s="128" t="s">
        <v>71</v>
      </c>
      <c r="J40" s="109">
        <f t="shared" ref="J40:J46" si="7">ROUND(H40*(1+VLOOKUP(I40,$J$3:$K$5,2,0)),2)</f>
        <v>222.01</v>
      </c>
      <c r="K40" s="266">
        <f t="shared" ref="K40:K46" si="8">IF(C40="",0,ROUND(J40*G40,2))</f>
        <v>12456.98</v>
      </c>
      <c r="L40" s="154"/>
      <c r="M40" s="154"/>
      <c r="N40" s="154"/>
      <c r="O40" s="154"/>
      <c r="P40" s="154"/>
      <c r="Q40" s="197"/>
      <c r="R40" s="28"/>
      <c r="S40" s="28"/>
      <c r="T40" s="28"/>
      <c r="U40" s="28"/>
      <c r="V40" s="28"/>
      <c r="W40" s="28"/>
      <c r="X40" s="28"/>
      <c r="Y40" s="28"/>
    </row>
    <row r="41" spans="1:25" s="28" customFormat="1" ht="26.4" x14ac:dyDescent="0.25">
      <c r="A41" s="195" t="s">
        <v>110</v>
      </c>
      <c r="B41" s="174" t="s">
        <v>85</v>
      </c>
      <c r="C41" s="174" t="s">
        <v>196</v>
      </c>
      <c r="D41" s="251" t="s">
        <v>195</v>
      </c>
      <c r="E41" s="174" t="s">
        <v>1</v>
      </c>
      <c r="F41" s="174"/>
      <c r="G41" s="181">
        <v>86.19</v>
      </c>
      <c r="H41" s="182">
        <v>76.08</v>
      </c>
      <c r="I41" s="175" t="s">
        <v>71</v>
      </c>
      <c r="J41" s="176">
        <f t="shared" si="7"/>
        <v>95.1</v>
      </c>
      <c r="K41" s="210">
        <f t="shared" si="8"/>
        <v>8196.67</v>
      </c>
      <c r="L41" s="154"/>
      <c r="M41" s="154"/>
      <c r="N41" s="154"/>
      <c r="O41" s="154"/>
      <c r="P41" s="154"/>
      <c r="Q41" s="197"/>
    </row>
    <row r="42" spans="1:25" s="28" customFormat="1" ht="26.4" x14ac:dyDescent="0.25">
      <c r="A42" s="195" t="s">
        <v>208</v>
      </c>
      <c r="B42" s="174" t="s">
        <v>85</v>
      </c>
      <c r="C42" s="249" t="s">
        <v>199</v>
      </c>
      <c r="D42" s="212" t="s">
        <v>198</v>
      </c>
      <c r="E42" s="174" t="s">
        <v>1</v>
      </c>
      <c r="F42" s="174"/>
      <c r="G42" s="181">
        <v>157.38</v>
      </c>
      <c r="H42" s="182">
        <v>62.23</v>
      </c>
      <c r="I42" s="175" t="s">
        <v>71</v>
      </c>
      <c r="J42" s="176">
        <f t="shared" si="7"/>
        <v>77.790000000000006</v>
      </c>
      <c r="K42" s="210">
        <f t="shared" si="8"/>
        <v>12242.59</v>
      </c>
      <c r="L42" s="154"/>
      <c r="M42" s="154"/>
      <c r="N42" s="154"/>
      <c r="O42" s="154"/>
      <c r="P42" s="154"/>
      <c r="Q42" s="197"/>
    </row>
    <row r="43" spans="1:25" s="28" customFormat="1" ht="26.4" x14ac:dyDescent="0.25">
      <c r="A43" s="195" t="s">
        <v>209</v>
      </c>
      <c r="B43" s="174" t="s">
        <v>83</v>
      </c>
      <c r="C43" s="256">
        <v>93197</v>
      </c>
      <c r="D43" s="211" t="s">
        <v>200</v>
      </c>
      <c r="E43" s="174" t="s">
        <v>86</v>
      </c>
      <c r="F43" s="174"/>
      <c r="G43" s="181">
        <v>12</v>
      </c>
      <c r="H43" s="182">
        <v>123.22</v>
      </c>
      <c r="I43" s="175" t="s">
        <v>71</v>
      </c>
      <c r="J43" s="176">
        <f t="shared" si="7"/>
        <v>154.03</v>
      </c>
      <c r="K43" s="210">
        <f t="shared" si="8"/>
        <v>1848.36</v>
      </c>
      <c r="L43" s="154"/>
      <c r="M43" s="154"/>
      <c r="N43" s="154"/>
      <c r="O43" s="154"/>
      <c r="P43" s="154"/>
      <c r="Q43" s="197"/>
    </row>
    <row r="44" spans="1:25" s="28" customFormat="1" ht="26.4" x14ac:dyDescent="0.25">
      <c r="A44" s="195" t="s">
        <v>210</v>
      </c>
      <c r="B44" s="174" t="s">
        <v>83</v>
      </c>
      <c r="C44" s="258">
        <v>93187</v>
      </c>
      <c r="D44" s="253" t="s">
        <v>201</v>
      </c>
      <c r="E44" s="174" t="s">
        <v>86</v>
      </c>
      <c r="F44" s="174"/>
      <c r="G44" s="181">
        <v>12</v>
      </c>
      <c r="H44" s="182">
        <v>126.87</v>
      </c>
      <c r="I44" s="175" t="s">
        <v>71</v>
      </c>
      <c r="J44" s="176">
        <f t="shared" si="7"/>
        <v>158.59</v>
      </c>
      <c r="K44" s="210">
        <f t="shared" si="8"/>
        <v>1903.08</v>
      </c>
      <c r="L44" s="154"/>
      <c r="M44" s="154"/>
      <c r="N44" s="154"/>
      <c r="O44" s="154"/>
      <c r="P44" s="154"/>
      <c r="Q44" s="197"/>
    </row>
    <row r="45" spans="1:25" s="28" customFormat="1" ht="26.4" x14ac:dyDescent="0.25">
      <c r="A45" s="195" t="s">
        <v>211</v>
      </c>
      <c r="B45" s="174" t="s">
        <v>83</v>
      </c>
      <c r="C45" s="250">
        <v>93188</v>
      </c>
      <c r="D45" s="212" t="s">
        <v>202</v>
      </c>
      <c r="E45" s="174" t="s">
        <v>86</v>
      </c>
      <c r="F45" s="174"/>
      <c r="G45" s="181">
        <v>7.2</v>
      </c>
      <c r="H45" s="182">
        <v>106.11</v>
      </c>
      <c r="I45" s="175" t="s">
        <v>71</v>
      </c>
      <c r="J45" s="176">
        <f t="shared" si="7"/>
        <v>132.63999999999999</v>
      </c>
      <c r="K45" s="210">
        <f t="shared" si="8"/>
        <v>955.01</v>
      </c>
      <c r="L45" s="154"/>
      <c r="M45" s="154"/>
      <c r="N45" s="154"/>
      <c r="O45" s="154"/>
      <c r="P45" s="154"/>
      <c r="Q45" s="197"/>
    </row>
    <row r="46" spans="1:25" s="28" customFormat="1" ht="27" thickBot="1" x14ac:dyDescent="0.3">
      <c r="A46" s="259" t="s">
        <v>212</v>
      </c>
      <c r="B46" s="201" t="s">
        <v>83</v>
      </c>
      <c r="C46" s="258">
        <v>93189</v>
      </c>
      <c r="D46" s="260" t="s">
        <v>205</v>
      </c>
      <c r="E46" s="201" t="s">
        <v>86</v>
      </c>
      <c r="F46" s="201"/>
      <c r="G46" s="202">
        <v>3.6</v>
      </c>
      <c r="H46" s="203">
        <v>133.01</v>
      </c>
      <c r="I46" s="200" t="s">
        <v>71</v>
      </c>
      <c r="J46" s="222">
        <f t="shared" si="7"/>
        <v>166.26</v>
      </c>
      <c r="K46" s="261">
        <f t="shared" si="8"/>
        <v>598.54</v>
      </c>
      <c r="L46" s="154"/>
      <c r="M46" s="154"/>
      <c r="N46" s="154"/>
      <c r="O46" s="154"/>
      <c r="P46" s="154"/>
      <c r="Q46" s="197"/>
    </row>
    <row r="47" spans="1:25" ht="30.6" customHeight="1" thickBot="1" x14ac:dyDescent="0.3">
      <c r="A47" s="270">
        <v>5</v>
      </c>
      <c r="B47" s="227"/>
      <c r="C47" s="271"/>
      <c r="D47" s="227" t="s">
        <v>220</v>
      </c>
      <c r="E47" s="227"/>
      <c r="F47" s="227"/>
      <c r="G47" s="271"/>
      <c r="H47" s="227"/>
      <c r="I47" s="227"/>
      <c r="J47" s="227"/>
      <c r="K47" s="272">
        <f>SUBTOTAL(9,K48:K48)</f>
        <v>4119.7700000000004</v>
      </c>
      <c r="L47" s="154"/>
      <c r="M47" s="171"/>
      <c r="N47" s="171"/>
      <c r="O47" s="171"/>
      <c r="P47" s="171"/>
      <c r="Q47" s="126"/>
    </row>
    <row r="48" spans="1:25" ht="22.2" customHeight="1" thickBot="1" x14ac:dyDescent="0.3">
      <c r="A48" s="196" t="s">
        <v>93</v>
      </c>
      <c r="B48" s="177" t="s">
        <v>85</v>
      </c>
      <c r="C48" s="267" t="s">
        <v>213</v>
      </c>
      <c r="D48" s="269" t="s">
        <v>215</v>
      </c>
      <c r="E48" s="177" t="s">
        <v>1</v>
      </c>
      <c r="F48" s="177" t="s">
        <v>96</v>
      </c>
      <c r="G48" s="223">
        <v>148.30000000000001</v>
      </c>
      <c r="H48" s="224">
        <v>22.22</v>
      </c>
      <c r="I48" s="188" t="s">
        <v>71</v>
      </c>
      <c r="J48" s="178">
        <f t="shared" ref="J48" si="9">ROUND(H48*(1+VLOOKUP(I48,$J$3:$K$5,2,0)),2)</f>
        <v>27.78</v>
      </c>
      <c r="K48" s="179">
        <f t="shared" ref="K48" si="10">IF(C48="",0,ROUND(J48*G48,2))</f>
        <v>4119.7700000000004</v>
      </c>
      <c r="L48" s="154"/>
      <c r="M48" s="171"/>
      <c r="N48" s="171"/>
      <c r="O48" s="171"/>
      <c r="P48" s="171"/>
      <c r="Q48" s="126"/>
    </row>
    <row r="49" spans="1:12" s="8" customFormat="1" ht="25.95" customHeight="1" thickBot="1" x14ac:dyDescent="0.3">
      <c r="A49" s="225">
        <v>6</v>
      </c>
      <c r="B49" s="226"/>
      <c r="C49" s="226"/>
      <c r="D49" s="227" t="s">
        <v>221</v>
      </c>
      <c r="E49" s="226"/>
      <c r="F49" s="226"/>
      <c r="G49" s="228"/>
      <c r="H49" s="229"/>
      <c r="I49" s="230"/>
      <c r="J49" s="231"/>
      <c r="K49" s="232">
        <f>SUM(K50:K53)</f>
        <v>12253.630000000001</v>
      </c>
      <c r="L49" s="125"/>
    </row>
    <row r="50" spans="1:12" ht="39.6" x14ac:dyDescent="0.25">
      <c r="A50" s="198" t="s">
        <v>99</v>
      </c>
      <c r="B50" s="184" t="s">
        <v>83</v>
      </c>
      <c r="C50" s="280">
        <v>87905</v>
      </c>
      <c r="D50" s="274" t="s">
        <v>217</v>
      </c>
      <c r="E50" s="184" t="s">
        <v>1</v>
      </c>
      <c r="F50" s="184"/>
      <c r="G50" s="185">
        <v>133.54</v>
      </c>
      <c r="H50" s="186">
        <v>6.89</v>
      </c>
      <c r="I50" s="187" t="s">
        <v>71</v>
      </c>
      <c r="J50" s="109">
        <f t="shared" ref="J50:J53" si="11">ROUND(H50*(1+VLOOKUP(I50,$J$3:$K$5,2,0)),2)</f>
        <v>8.61</v>
      </c>
      <c r="K50" s="141">
        <f>IF(C50="",0,ROUND(J50*G50,2))</f>
        <v>1149.78</v>
      </c>
    </row>
    <row r="51" spans="1:12" ht="39.6" x14ac:dyDescent="0.25">
      <c r="A51" s="199" t="s">
        <v>100</v>
      </c>
      <c r="B51" s="184" t="s">
        <v>83</v>
      </c>
      <c r="C51" s="174">
        <v>87775</v>
      </c>
      <c r="D51" s="251" t="s">
        <v>225</v>
      </c>
      <c r="E51" s="174" t="s">
        <v>1</v>
      </c>
      <c r="F51" s="174"/>
      <c r="G51" s="181">
        <v>133.54</v>
      </c>
      <c r="H51" s="182">
        <v>47.79</v>
      </c>
      <c r="I51" s="175" t="s">
        <v>71</v>
      </c>
      <c r="J51" s="176">
        <f t="shared" si="11"/>
        <v>59.74</v>
      </c>
      <c r="K51" s="141">
        <f t="shared" ref="K51:K53" si="12">IF(C51="",0,ROUND(J51*G51,2))</f>
        <v>7977.68</v>
      </c>
    </row>
    <row r="52" spans="1:12" ht="26.4" x14ac:dyDescent="0.25">
      <c r="A52" s="199" t="s">
        <v>102</v>
      </c>
      <c r="B52" s="174" t="s">
        <v>85</v>
      </c>
      <c r="C52" s="278" t="s">
        <v>228</v>
      </c>
      <c r="D52" s="268" t="s">
        <v>227</v>
      </c>
      <c r="E52" s="201" t="s">
        <v>1</v>
      </c>
      <c r="F52" s="201"/>
      <c r="G52" s="202">
        <v>133.54</v>
      </c>
      <c r="H52" s="182">
        <v>5.3</v>
      </c>
      <c r="I52" s="175" t="s">
        <v>71</v>
      </c>
      <c r="J52" s="176">
        <f t="shared" si="11"/>
        <v>6.63</v>
      </c>
      <c r="K52" s="141">
        <f t="shared" si="12"/>
        <v>885.37</v>
      </c>
    </row>
    <row r="53" spans="1:12" ht="27" thickBot="1" x14ac:dyDescent="0.3">
      <c r="A53" s="199" t="s">
        <v>103</v>
      </c>
      <c r="B53" s="201" t="s">
        <v>83</v>
      </c>
      <c r="C53" s="255" t="s">
        <v>230</v>
      </c>
      <c r="D53" s="212" t="s">
        <v>229</v>
      </c>
      <c r="E53" s="174" t="s">
        <v>1</v>
      </c>
      <c r="F53" s="174"/>
      <c r="G53" s="181">
        <v>133.54</v>
      </c>
      <c r="H53" s="203">
        <v>13.42</v>
      </c>
      <c r="I53" s="200" t="s">
        <v>71</v>
      </c>
      <c r="J53" s="222">
        <f t="shared" si="11"/>
        <v>16.78</v>
      </c>
      <c r="K53" s="210">
        <f t="shared" si="12"/>
        <v>2240.8000000000002</v>
      </c>
    </row>
    <row r="54" spans="1:12" ht="25.95" customHeight="1" thickBot="1" x14ac:dyDescent="0.3">
      <c r="A54" s="225">
        <v>7</v>
      </c>
      <c r="B54" s="226"/>
      <c r="C54" s="226"/>
      <c r="D54" s="227" t="s">
        <v>223</v>
      </c>
      <c r="E54" s="226"/>
      <c r="F54" s="226"/>
      <c r="G54" s="228"/>
      <c r="H54" s="229"/>
      <c r="I54" s="230"/>
      <c r="J54" s="231"/>
      <c r="K54" s="279">
        <f>SUM(K55:K58)</f>
        <v>46326.876750000003</v>
      </c>
    </row>
    <row r="55" spans="1:12" ht="39.6" x14ac:dyDescent="0.25">
      <c r="A55" s="198" t="s">
        <v>224</v>
      </c>
      <c r="B55" s="184" t="s">
        <v>83</v>
      </c>
      <c r="C55" s="184">
        <v>87879</v>
      </c>
      <c r="D55" s="274" t="s">
        <v>216</v>
      </c>
      <c r="E55" s="129" t="s">
        <v>1</v>
      </c>
      <c r="F55" s="129"/>
      <c r="G55" s="131">
        <v>650.42999999999995</v>
      </c>
      <c r="H55" s="130">
        <v>3.92</v>
      </c>
      <c r="I55" s="128" t="str">
        <f>I50</f>
        <v>BDI 1</v>
      </c>
      <c r="J55" s="109">
        <f>H55*1.25</f>
        <v>4.9000000000000004</v>
      </c>
      <c r="K55" s="141">
        <f>J55*G55</f>
        <v>3187.107</v>
      </c>
    </row>
    <row r="56" spans="1:12" ht="52.8" x14ac:dyDescent="0.25">
      <c r="A56" s="198" t="s">
        <v>232</v>
      </c>
      <c r="B56" s="184" t="s">
        <v>83</v>
      </c>
      <c r="C56" s="129">
        <v>87529</v>
      </c>
      <c r="D56" s="242" t="s">
        <v>231</v>
      </c>
      <c r="E56" s="129" t="s">
        <v>1</v>
      </c>
      <c r="F56" s="129"/>
      <c r="G56" s="131">
        <v>650.42999999999995</v>
      </c>
      <c r="H56" s="130">
        <v>34.340000000000003</v>
      </c>
      <c r="I56" s="128" t="s">
        <v>71</v>
      </c>
      <c r="J56" s="109">
        <f>H56*1.25</f>
        <v>42.925000000000004</v>
      </c>
      <c r="K56" s="141">
        <f>J56*G56</f>
        <v>27919.707750000001</v>
      </c>
    </row>
    <row r="57" spans="1:12" ht="26.4" x14ac:dyDescent="0.25">
      <c r="A57" s="198" t="s">
        <v>233</v>
      </c>
      <c r="B57" s="129" t="s">
        <v>85</v>
      </c>
      <c r="C57" s="129" t="s">
        <v>228</v>
      </c>
      <c r="D57" s="212" t="s">
        <v>227</v>
      </c>
      <c r="E57" s="129" t="s">
        <v>1</v>
      </c>
      <c r="F57" s="129"/>
      <c r="G57" s="131">
        <v>650.42999999999995</v>
      </c>
      <c r="H57" s="130">
        <v>5.3</v>
      </c>
      <c r="I57" s="128" t="s">
        <v>71</v>
      </c>
      <c r="J57" s="109">
        <f>H57*1.25</f>
        <v>6.625</v>
      </c>
      <c r="K57" s="141">
        <f>J57*G57</f>
        <v>4309.0987500000001</v>
      </c>
    </row>
    <row r="58" spans="1:12" ht="27" thickBot="1" x14ac:dyDescent="0.3">
      <c r="A58" s="283" t="s">
        <v>234</v>
      </c>
      <c r="B58" s="177" t="s">
        <v>83</v>
      </c>
      <c r="C58" s="177">
        <v>88489</v>
      </c>
      <c r="D58" s="268" t="s">
        <v>229</v>
      </c>
      <c r="E58" s="177" t="s">
        <v>1</v>
      </c>
      <c r="F58" s="177"/>
      <c r="G58" s="284">
        <v>650.42999999999995</v>
      </c>
      <c r="H58" s="285">
        <v>13.42</v>
      </c>
      <c r="I58" s="188" t="s">
        <v>71</v>
      </c>
      <c r="J58" s="178">
        <f>H58*1.25</f>
        <v>16.774999999999999</v>
      </c>
      <c r="K58" s="179">
        <f>J58*G58</f>
        <v>10910.963249999999</v>
      </c>
    </row>
    <row r="59" spans="1:12" s="282" customFormat="1" ht="25.95" customHeight="1" thickBot="1" x14ac:dyDescent="0.3">
      <c r="A59" s="225">
        <v>8</v>
      </c>
      <c r="B59" s="226"/>
      <c r="C59" s="226"/>
      <c r="D59" s="227" t="s">
        <v>236</v>
      </c>
      <c r="E59" s="226"/>
      <c r="F59" s="226"/>
      <c r="G59" s="228"/>
      <c r="H59" s="229"/>
      <c r="I59" s="230"/>
      <c r="J59" s="231"/>
      <c r="K59" s="232">
        <f>SUM(K60:K65)</f>
        <v>67959.397874999995</v>
      </c>
      <c r="L59" s="281"/>
    </row>
    <row r="60" spans="1:12" x14ac:dyDescent="0.25">
      <c r="A60" s="198" t="s">
        <v>239</v>
      </c>
      <c r="B60" s="129" t="s">
        <v>85</v>
      </c>
      <c r="C60" s="129" t="s">
        <v>238</v>
      </c>
      <c r="D60" s="304" t="s">
        <v>237</v>
      </c>
      <c r="E60" s="129" t="s">
        <v>1</v>
      </c>
      <c r="F60" s="129"/>
      <c r="G60" s="131">
        <v>268.79000000000002</v>
      </c>
      <c r="H60" s="130">
        <v>4.1399999999999997</v>
      </c>
      <c r="I60" s="128" t="str">
        <f>I58</f>
        <v>BDI 1</v>
      </c>
      <c r="J60" s="109">
        <f t="shared" ref="J60:J95" si="13">H60*1.25</f>
        <v>5.1749999999999998</v>
      </c>
      <c r="K60" s="266">
        <f t="shared" ref="K60:K87" si="14">J60*G60</f>
        <v>1390.9882500000001</v>
      </c>
    </row>
    <row r="61" spans="1:12" ht="26.4" x14ac:dyDescent="0.25">
      <c r="A61" s="198" t="s">
        <v>241</v>
      </c>
      <c r="B61" s="129" t="s">
        <v>85</v>
      </c>
      <c r="C61" s="183" t="s">
        <v>245</v>
      </c>
      <c r="D61" s="251" t="s">
        <v>240</v>
      </c>
      <c r="E61" s="129" t="s">
        <v>84</v>
      </c>
      <c r="F61" s="129"/>
      <c r="G61" s="131">
        <v>26.88</v>
      </c>
      <c r="H61" s="130">
        <v>677.8</v>
      </c>
      <c r="I61" s="128" t="s">
        <v>71</v>
      </c>
      <c r="J61" s="176">
        <f t="shared" si="13"/>
        <v>847.25</v>
      </c>
      <c r="K61" s="266">
        <f t="shared" si="14"/>
        <v>22774.079999999998</v>
      </c>
    </row>
    <row r="62" spans="1:12" ht="26.4" x14ac:dyDescent="0.25">
      <c r="A62" s="198" t="s">
        <v>242</v>
      </c>
      <c r="B62" s="129" t="s">
        <v>85</v>
      </c>
      <c r="C62" s="183" t="s">
        <v>247</v>
      </c>
      <c r="D62" s="242" t="s">
        <v>246</v>
      </c>
      <c r="E62" s="174" t="s">
        <v>1</v>
      </c>
      <c r="F62" s="174"/>
      <c r="G62" s="181">
        <v>268.79000000000002</v>
      </c>
      <c r="H62" s="182">
        <v>37.44</v>
      </c>
      <c r="I62" s="175" t="s">
        <v>71</v>
      </c>
      <c r="J62" s="176">
        <f t="shared" si="13"/>
        <v>46.8</v>
      </c>
      <c r="K62" s="210">
        <f t="shared" si="14"/>
        <v>12579.371999999999</v>
      </c>
    </row>
    <row r="63" spans="1:12" ht="26.4" x14ac:dyDescent="0.25">
      <c r="A63" s="198" t="s">
        <v>243</v>
      </c>
      <c r="B63" s="129" t="s">
        <v>85</v>
      </c>
      <c r="C63" s="174" t="s">
        <v>249</v>
      </c>
      <c r="D63" s="212" t="s">
        <v>263</v>
      </c>
      <c r="E63" s="174" t="s">
        <v>1</v>
      </c>
      <c r="F63" s="174"/>
      <c r="G63" s="181">
        <v>168.89</v>
      </c>
      <c r="H63" s="182">
        <v>102.39</v>
      </c>
      <c r="I63" s="175" t="s">
        <v>71</v>
      </c>
      <c r="J63" s="176">
        <f t="shared" si="13"/>
        <v>127.9875</v>
      </c>
      <c r="K63" s="210">
        <f t="shared" si="14"/>
        <v>21615.808874999999</v>
      </c>
    </row>
    <row r="64" spans="1:12" ht="52.8" x14ac:dyDescent="0.25">
      <c r="A64" s="198" t="s">
        <v>244</v>
      </c>
      <c r="B64" s="129" t="s">
        <v>85</v>
      </c>
      <c r="C64" s="305" t="s">
        <v>250</v>
      </c>
      <c r="D64" s="242" t="s">
        <v>251</v>
      </c>
      <c r="E64" s="174" t="s">
        <v>1</v>
      </c>
      <c r="F64" s="174"/>
      <c r="G64" s="181">
        <v>99.9</v>
      </c>
      <c r="H64" s="182">
        <v>66.569999999999993</v>
      </c>
      <c r="I64" s="175" t="s">
        <v>71</v>
      </c>
      <c r="J64" s="176">
        <f t="shared" si="13"/>
        <v>83.212499999999991</v>
      </c>
      <c r="K64" s="210">
        <f t="shared" si="14"/>
        <v>8312.9287499999991</v>
      </c>
    </row>
    <row r="65" spans="1:11" ht="40.200000000000003" thickBot="1" x14ac:dyDescent="0.3">
      <c r="A65" s="198" t="s">
        <v>337</v>
      </c>
      <c r="B65" s="201" t="s">
        <v>85</v>
      </c>
      <c r="C65" s="201" t="s">
        <v>253</v>
      </c>
      <c r="D65" s="251" t="s">
        <v>252</v>
      </c>
      <c r="E65" s="201" t="s">
        <v>86</v>
      </c>
      <c r="F65" s="201"/>
      <c r="G65" s="202">
        <v>93.12</v>
      </c>
      <c r="H65" s="203">
        <v>11.05</v>
      </c>
      <c r="I65" s="200" t="s">
        <v>71</v>
      </c>
      <c r="J65" s="222">
        <f t="shared" si="13"/>
        <v>13.8125</v>
      </c>
      <c r="K65" s="261">
        <f t="shared" si="14"/>
        <v>1286.22</v>
      </c>
    </row>
    <row r="66" spans="1:11" ht="25.95" customHeight="1" thickBot="1" x14ac:dyDescent="0.3">
      <c r="A66" s="225">
        <v>9</v>
      </c>
      <c r="B66" s="226"/>
      <c r="C66" s="226"/>
      <c r="D66" s="227" t="s">
        <v>255</v>
      </c>
      <c r="E66" s="226"/>
      <c r="F66" s="226"/>
      <c r="G66" s="228"/>
      <c r="H66" s="229"/>
      <c r="I66" s="230"/>
      <c r="J66" s="231"/>
      <c r="K66" s="232">
        <f>SUM(K67:K72)</f>
        <v>74836.819749999995</v>
      </c>
    </row>
    <row r="67" spans="1:11" x14ac:dyDescent="0.25">
      <c r="A67" s="198" t="s">
        <v>256</v>
      </c>
      <c r="B67" s="129" t="s">
        <v>85</v>
      </c>
      <c r="C67" s="129" t="s">
        <v>238</v>
      </c>
      <c r="D67" s="304" t="s">
        <v>237</v>
      </c>
      <c r="E67" s="129" t="s">
        <v>1</v>
      </c>
      <c r="F67" s="129"/>
      <c r="G67" s="131">
        <v>249.42</v>
      </c>
      <c r="H67" s="130">
        <v>4.1399999999999997</v>
      </c>
      <c r="I67" s="188" t="s">
        <v>71</v>
      </c>
      <c r="J67" s="178">
        <f t="shared" si="13"/>
        <v>5.1749999999999998</v>
      </c>
      <c r="K67" s="306">
        <f t="shared" si="14"/>
        <v>1290.7484999999999</v>
      </c>
    </row>
    <row r="68" spans="1:11" ht="26.4" x14ac:dyDescent="0.25">
      <c r="A68" s="198" t="s">
        <v>257</v>
      </c>
      <c r="B68" s="129" t="s">
        <v>85</v>
      </c>
      <c r="C68" s="183" t="s">
        <v>245</v>
      </c>
      <c r="D68" s="251" t="s">
        <v>240</v>
      </c>
      <c r="E68" s="174" t="s">
        <v>84</v>
      </c>
      <c r="F68" s="174"/>
      <c r="G68" s="181">
        <v>24.94</v>
      </c>
      <c r="H68" s="182">
        <v>677.8</v>
      </c>
      <c r="I68" s="175" t="s">
        <v>71</v>
      </c>
      <c r="J68" s="176">
        <f t="shared" si="13"/>
        <v>847.25</v>
      </c>
      <c r="K68" s="210">
        <f t="shared" si="14"/>
        <v>21130.415000000001</v>
      </c>
    </row>
    <row r="69" spans="1:11" ht="26.4" x14ac:dyDescent="0.25">
      <c r="A69" s="198" t="s">
        <v>258</v>
      </c>
      <c r="B69" s="174" t="s">
        <v>85</v>
      </c>
      <c r="C69" s="183" t="s">
        <v>247</v>
      </c>
      <c r="D69" s="242" t="s">
        <v>246</v>
      </c>
      <c r="E69" s="174" t="s">
        <v>1</v>
      </c>
      <c r="F69" s="174"/>
      <c r="G69" s="181">
        <v>249.42</v>
      </c>
      <c r="H69" s="182">
        <v>37.44</v>
      </c>
      <c r="I69" s="175" t="s">
        <v>71</v>
      </c>
      <c r="J69" s="176">
        <f t="shared" si="13"/>
        <v>46.8</v>
      </c>
      <c r="K69" s="210">
        <f t="shared" si="14"/>
        <v>11672.855999999998</v>
      </c>
    </row>
    <row r="70" spans="1:11" ht="26.4" x14ac:dyDescent="0.25">
      <c r="A70" s="198" t="s">
        <v>259</v>
      </c>
      <c r="B70" s="174" t="s">
        <v>85</v>
      </c>
      <c r="C70" s="174" t="s">
        <v>249</v>
      </c>
      <c r="D70" s="212" t="s">
        <v>263</v>
      </c>
      <c r="E70" s="174" t="s">
        <v>1</v>
      </c>
      <c r="F70" s="174"/>
      <c r="G70" s="181">
        <v>249.42</v>
      </c>
      <c r="H70" s="182">
        <v>102.39</v>
      </c>
      <c r="I70" s="175" t="s">
        <v>71</v>
      </c>
      <c r="J70" s="176">
        <f t="shared" si="13"/>
        <v>127.9875</v>
      </c>
      <c r="K70" s="210">
        <f t="shared" si="14"/>
        <v>31922.642249999997</v>
      </c>
    </row>
    <row r="71" spans="1:11" ht="26.4" x14ac:dyDescent="0.25">
      <c r="A71" s="198" t="s">
        <v>260</v>
      </c>
      <c r="B71" s="129" t="s">
        <v>85</v>
      </c>
      <c r="C71" s="350" t="s">
        <v>417</v>
      </c>
      <c r="D71" s="211" t="s">
        <v>416</v>
      </c>
      <c r="E71" s="174" t="s">
        <v>1</v>
      </c>
      <c r="F71" s="174"/>
      <c r="G71" s="181">
        <v>249.42</v>
      </c>
      <c r="H71" s="182">
        <v>9.2799999999999994</v>
      </c>
      <c r="I71" s="200" t="s">
        <v>71</v>
      </c>
      <c r="J71" s="176">
        <f t="shared" si="13"/>
        <v>11.6</v>
      </c>
      <c r="K71" s="210">
        <f t="shared" si="14"/>
        <v>2893.2719999999999</v>
      </c>
    </row>
    <row r="72" spans="1:11" ht="53.4" thickBot="1" x14ac:dyDescent="0.3">
      <c r="A72" s="198" t="s">
        <v>722</v>
      </c>
      <c r="B72" s="201" t="s">
        <v>85</v>
      </c>
      <c r="C72" s="201" t="s">
        <v>265</v>
      </c>
      <c r="D72" s="319" t="s">
        <v>264</v>
      </c>
      <c r="E72" s="201" t="s">
        <v>86</v>
      </c>
      <c r="F72" s="201"/>
      <c r="G72" s="202">
        <v>92.68</v>
      </c>
      <c r="H72" s="203">
        <v>51.16</v>
      </c>
      <c r="I72" s="200" t="s">
        <v>71</v>
      </c>
      <c r="J72" s="222">
        <f t="shared" si="13"/>
        <v>63.949999999999996</v>
      </c>
      <c r="K72" s="261">
        <f t="shared" si="14"/>
        <v>5926.8860000000004</v>
      </c>
    </row>
    <row r="73" spans="1:11" ht="25.95" customHeight="1" thickBot="1" x14ac:dyDescent="0.3">
      <c r="A73" s="225">
        <v>10</v>
      </c>
      <c r="B73" s="226"/>
      <c r="C73" s="226"/>
      <c r="D73" s="227" t="s">
        <v>268</v>
      </c>
      <c r="E73" s="226"/>
      <c r="F73" s="226"/>
      <c r="G73" s="228"/>
      <c r="H73" s="229"/>
      <c r="I73" s="230"/>
      <c r="J73" s="231"/>
      <c r="K73" s="232">
        <f>SUM(K74:K81)</f>
        <v>425864.67925000004</v>
      </c>
    </row>
    <row r="74" spans="1:11" x14ac:dyDescent="0.25">
      <c r="A74" s="198" t="s">
        <v>273</v>
      </c>
      <c r="B74" s="129" t="s">
        <v>85</v>
      </c>
      <c r="C74" s="308" t="s">
        <v>270</v>
      </c>
      <c r="D74" s="309" t="s">
        <v>269</v>
      </c>
      <c r="E74" s="129" t="s">
        <v>271</v>
      </c>
      <c r="F74" s="129"/>
      <c r="G74" s="131">
        <v>4</v>
      </c>
      <c r="H74" s="130">
        <v>1736.24</v>
      </c>
      <c r="I74" s="128" t="str">
        <f>I72</f>
        <v>BDI 1</v>
      </c>
      <c r="J74" s="178">
        <f t="shared" si="13"/>
        <v>2170.3000000000002</v>
      </c>
      <c r="K74" s="306">
        <f t="shared" si="14"/>
        <v>8681.2000000000007</v>
      </c>
    </row>
    <row r="75" spans="1:11" ht="66" x14ac:dyDescent="0.25">
      <c r="A75" s="198" t="s">
        <v>274</v>
      </c>
      <c r="B75" s="129" t="s">
        <v>279</v>
      </c>
      <c r="C75" s="174">
        <v>1</v>
      </c>
      <c r="D75" s="189" t="s">
        <v>305</v>
      </c>
      <c r="E75" s="174" t="s">
        <v>1</v>
      </c>
      <c r="F75" s="174"/>
      <c r="G75" s="181">
        <v>495.5</v>
      </c>
      <c r="H75" s="182">
        <v>313.79000000000002</v>
      </c>
      <c r="I75" s="175" t="str">
        <f>I74</f>
        <v>BDI 1</v>
      </c>
      <c r="J75" s="176">
        <f t="shared" si="13"/>
        <v>392.23750000000001</v>
      </c>
      <c r="K75" s="210">
        <f t="shared" si="14"/>
        <v>194353.68124999999</v>
      </c>
    </row>
    <row r="76" spans="1:11" ht="79.2" x14ac:dyDescent="0.25">
      <c r="A76" s="198" t="s">
        <v>275</v>
      </c>
      <c r="B76" s="174" t="s">
        <v>279</v>
      </c>
      <c r="C76" s="174">
        <v>2</v>
      </c>
      <c r="D76" s="211" t="s">
        <v>870</v>
      </c>
      <c r="E76" s="174" t="s">
        <v>1</v>
      </c>
      <c r="F76" s="174"/>
      <c r="G76" s="181">
        <v>495.5</v>
      </c>
      <c r="H76" s="182">
        <v>220.58</v>
      </c>
      <c r="I76" s="175" t="s">
        <v>71</v>
      </c>
      <c r="J76" s="176">
        <f t="shared" si="13"/>
        <v>275.72500000000002</v>
      </c>
      <c r="K76" s="210">
        <f t="shared" si="14"/>
        <v>136621.73750000002</v>
      </c>
    </row>
    <row r="77" spans="1:11" ht="26.4" x14ac:dyDescent="0.25">
      <c r="A77" s="198" t="s">
        <v>292</v>
      </c>
      <c r="B77" s="174" t="s">
        <v>279</v>
      </c>
      <c r="C77" s="174">
        <v>3</v>
      </c>
      <c r="D77" s="189" t="s">
        <v>877</v>
      </c>
      <c r="E77" s="174" t="s">
        <v>1</v>
      </c>
      <c r="F77" s="174"/>
      <c r="G77" s="181">
        <v>87.12</v>
      </c>
      <c r="H77" s="182">
        <v>550</v>
      </c>
      <c r="I77" s="175" t="s">
        <v>71</v>
      </c>
      <c r="J77" s="176">
        <f t="shared" si="13"/>
        <v>687.5</v>
      </c>
      <c r="K77" s="210">
        <f t="shared" si="14"/>
        <v>59895</v>
      </c>
    </row>
    <row r="78" spans="1:11" ht="26.4" x14ac:dyDescent="0.25">
      <c r="A78" s="198" t="s">
        <v>293</v>
      </c>
      <c r="B78" s="174" t="s">
        <v>85</v>
      </c>
      <c r="C78" s="310" t="s">
        <v>282</v>
      </c>
      <c r="D78" s="212" t="s">
        <v>281</v>
      </c>
      <c r="E78" s="174" t="s">
        <v>86</v>
      </c>
      <c r="F78" s="174"/>
      <c r="G78" s="181">
        <v>45.5</v>
      </c>
      <c r="H78" s="182">
        <v>108.82</v>
      </c>
      <c r="I78" s="175" t="s">
        <v>71</v>
      </c>
      <c r="J78" s="176">
        <f t="shared" si="13"/>
        <v>136.02499999999998</v>
      </c>
      <c r="K78" s="210">
        <f t="shared" si="14"/>
        <v>6189.1374999999989</v>
      </c>
    </row>
    <row r="79" spans="1:11" ht="26.4" x14ac:dyDescent="0.25">
      <c r="A79" s="198" t="s">
        <v>294</v>
      </c>
      <c r="B79" s="174" t="s">
        <v>85</v>
      </c>
      <c r="C79" s="174" t="s">
        <v>285</v>
      </c>
      <c r="D79" s="307" t="s">
        <v>284</v>
      </c>
      <c r="E79" s="174" t="s">
        <v>86</v>
      </c>
      <c r="F79" s="174"/>
      <c r="G79" s="181">
        <v>96.8</v>
      </c>
      <c r="H79" s="182">
        <v>84.25</v>
      </c>
      <c r="I79" s="175" t="s">
        <v>71</v>
      </c>
      <c r="J79" s="176">
        <f t="shared" si="13"/>
        <v>105.3125</v>
      </c>
      <c r="K79" s="210">
        <f t="shared" si="14"/>
        <v>10194.25</v>
      </c>
    </row>
    <row r="80" spans="1:11" ht="26.4" x14ac:dyDescent="0.25">
      <c r="A80" s="198" t="s">
        <v>295</v>
      </c>
      <c r="B80" s="174" t="s">
        <v>85</v>
      </c>
      <c r="C80" s="174" t="s">
        <v>286</v>
      </c>
      <c r="D80" s="189" t="s">
        <v>287</v>
      </c>
      <c r="E80" s="174" t="s">
        <v>86</v>
      </c>
      <c r="F80" s="174"/>
      <c r="G80" s="181">
        <v>35.64</v>
      </c>
      <c r="H80" s="182">
        <v>71.31</v>
      </c>
      <c r="I80" s="175" t="s">
        <v>71</v>
      </c>
      <c r="J80" s="176">
        <f t="shared" si="13"/>
        <v>89.137500000000003</v>
      </c>
      <c r="K80" s="210">
        <f t="shared" si="14"/>
        <v>3176.8605000000002</v>
      </c>
    </row>
    <row r="81" spans="1:11" ht="40.200000000000003" thickBot="1" x14ac:dyDescent="0.3">
      <c r="A81" s="198" t="s">
        <v>296</v>
      </c>
      <c r="B81" s="201" t="s">
        <v>85</v>
      </c>
      <c r="C81" s="310" t="s">
        <v>290</v>
      </c>
      <c r="D81" s="268" t="s">
        <v>289</v>
      </c>
      <c r="E81" s="201" t="s">
        <v>86</v>
      </c>
      <c r="F81" s="201"/>
      <c r="G81" s="202">
        <v>96.04</v>
      </c>
      <c r="H81" s="203">
        <v>56.25</v>
      </c>
      <c r="I81" s="200" t="s">
        <v>71</v>
      </c>
      <c r="J81" s="222">
        <f t="shared" si="13"/>
        <v>70.3125</v>
      </c>
      <c r="K81" s="261">
        <f t="shared" si="14"/>
        <v>6752.8125</v>
      </c>
    </row>
    <row r="82" spans="1:11" ht="25.95" customHeight="1" thickBot="1" x14ac:dyDescent="0.3">
      <c r="A82" s="225">
        <v>11</v>
      </c>
      <c r="B82" s="226"/>
      <c r="C82" s="226"/>
      <c r="D82" s="227" t="s">
        <v>297</v>
      </c>
      <c r="E82" s="226"/>
      <c r="F82" s="226"/>
      <c r="G82" s="228"/>
      <c r="H82" s="229"/>
      <c r="I82" s="230"/>
      <c r="J82" s="231"/>
      <c r="K82" s="232">
        <f>SUM(K83:K87)</f>
        <v>25867.449500000002</v>
      </c>
    </row>
    <row r="83" spans="1:11" ht="39.6" x14ac:dyDescent="0.25">
      <c r="A83" s="198" t="s">
        <v>301</v>
      </c>
      <c r="B83" s="129" t="s">
        <v>85</v>
      </c>
      <c r="C83" s="312" t="s">
        <v>299</v>
      </c>
      <c r="D83" s="311" t="s">
        <v>298</v>
      </c>
      <c r="E83" s="129" t="s">
        <v>1</v>
      </c>
      <c r="F83" s="129"/>
      <c r="G83" s="131">
        <v>8</v>
      </c>
      <c r="H83" s="285">
        <v>731.26</v>
      </c>
      <c r="I83" s="188" t="s">
        <v>71</v>
      </c>
      <c r="J83" s="178">
        <f t="shared" si="13"/>
        <v>914.07500000000005</v>
      </c>
      <c r="K83" s="306">
        <f t="shared" si="14"/>
        <v>7312.6</v>
      </c>
    </row>
    <row r="84" spans="1:11" ht="39.6" x14ac:dyDescent="0.25">
      <c r="A84" s="198" t="s">
        <v>302</v>
      </c>
      <c r="B84" s="129" t="s">
        <v>85</v>
      </c>
      <c r="C84" s="9" t="s">
        <v>355</v>
      </c>
      <c r="D84" s="189" t="s">
        <v>356</v>
      </c>
      <c r="E84" s="129" t="s">
        <v>1</v>
      </c>
      <c r="F84" s="129"/>
      <c r="G84" s="131">
        <v>4.5</v>
      </c>
      <c r="H84" s="182">
        <v>709.66</v>
      </c>
      <c r="I84" s="175" t="s">
        <v>71</v>
      </c>
      <c r="J84" s="176">
        <f t="shared" si="13"/>
        <v>887.07499999999993</v>
      </c>
      <c r="K84" s="210">
        <f t="shared" si="14"/>
        <v>3991.8374999999996</v>
      </c>
    </row>
    <row r="85" spans="1:11" ht="39.6" x14ac:dyDescent="0.25">
      <c r="A85" s="198" t="s">
        <v>303</v>
      </c>
      <c r="B85" s="129" t="s">
        <v>85</v>
      </c>
      <c r="C85" s="244" t="s">
        <v>326</v>
      </c>
      <c r="D85" s="307" t="s">
        <v>325</v>
      </c>
      <c r="E85" s="174" t="s">
        <v>1</v>
      </c>
      <c r="F85" s="174"/>
      <c r="G85" s="181">
        <v>14.28</v>
      </c>
      <c r="H85" s="182">
        <v>571.82000000000005</v>
      </c>
      <c r="I85" s="175" t="s">
        <v>71</v>
      </c>
      <c r="J85" s="176">
        <f t="shared" si="13"/>
        <v>714.77500000000009</v>
      </c>
      <c r="K85" s="210">
        <f t="shared" si="14"/>
        <v>10206.987000000001</v>
      </c>
    </row>
    <row r="86" spans="1:11" ht="26.4" x14ac:dyDescent="0.25">
      <c r="A86" s="198" t="s">
        <v>304</v>
      </c>
      <c r="B86" s="174" t="s">
        <v>85</v>
      </c>
      <c r="C86" s="9" t="s">
        <v>331</v>
      </c>
      <c r="D86" s="189" t="s">
        <v>330</v>
      </c>
      <c r="E86" s="174" t="s">
        <v>121</v>
      </c>
      <c r="F86" s="174"/>
      <c r="G86" s="181">
        <v>1</v>
      </c>
      <c r="H86" s="182">
        <v>826.31</v>
      </c>
      <c r="I86" s="175" t="s">
        <v>71</v>
      </c>
      <c r="J86" s="176">
        <f t="shared" si="13"/>
        <v>1032.8874999999998</v>
      </c>
      <c r="K86" s="210">
        <f t="shared" si="14"/>
        <v>1032.8874999999998</v>
      </c>
    </row>
    <row r="87" spans="1:11" ht="27" thickBot="1" x14ac:dyDescent="0.3">
      <c r="A87" s="198" t="s">
        <v>358</v>
      </c>
      <c r="B87" s="174" t="s">
        <v>85</v>
      </c>
      <c r="C87" s="244" t="s">
        <v>329</v>
      </c>
      <c r="D87" s="307" t="s">
        <v>328</v>
      </c>
      <c r="E87" s="174" t="s">
        <v>121</v>
      </c>
      <c r="F87" s="174"/>
      <c r="G87" s="181">
        <v>3</v>
      </c>
      <c r="H87" s="182">
        <v>886.17</v>
      </c>
      <c r="I87" s="175" t="s">
        <v>71</v>
      </c>
      <c r="J87" s="176">
        <f t="shared" si="13"/>
        <v>1107.7124999999999</v>
      </c>
      <c r="K87" s="210">
        <f t="shared" si="14"/>
        <v>3323.1374999999998</v>
      </c>
    </row>
    <row r="88" spans="1:11" ht="25.95" customHeight="1" thickBot="1" x14ac:dyDescent="0.3">
      <c r="A88" s="225">
        <v>12</v>
      </c>
      <c r="B88" s="271"/>
      <c r="C88" s="271"/>
      <c r="D88" s="227" t="s">
        <v>306</v>
      </c>
      <c r="E88" s="271"/>
      <c r="F88" s="271"/>
      <c r="G88" s="313"/>
      <c r="H88" s="314"/>
      <c r="I88" s="315"/>
      <c r="J88" s="231"/>
      <c r="K88" s="232">
        <f>SUM(K89:K93)</f>
        <v>14225.676750000002</v>
      </c>
    </row>
    <row r="89" spans="1:11" ht="39.6" x14ac:dyDescent="0.25">
      <c r="A89" s="198" t="s">
        <v>309</v>
      </c>
      <c r="B89" s="129" t="s">
        <v>85</v>
      </c>
      <c r="C89" s="9" t="s">
        <v>308</v>
      </c>
      <c r="D89" s="311" t="s">
        <v>307</v>
      </c>
      <c r="E89" s="129" t="s">
        <v>1</v>
      </c>
      <c r="F89" s="129"/>
      <c r="G89" s="131">
        <v>99.9</v>
      </c>
      <c r="H89" s="130">
        <v>64.260000000000005</v>
      </c>
      <c r="I89" s="128" t="str">
        <f>I85</f>
        <v>BDI 1</v>
      </c>
      <c r="J89" s="109">
        <f t="shared" si="13"/>
        <v>80.325000000000003</v>
      </c>
      <c r="K89" s="266">
        <f>J89*G89</f>
        <v>8024.4675000000007</v>
      </c>
    </row>
    <row r="90" spans="1:11" ht="39.6" x14ac:dyDescent="0.25">
      <c r="A90" s="198" t="s">
        <v>314</v>
      </c>
      <c r="B90" s="174" t="s">
        <v>85</v>
      </c>
      <c r="C90" s="244" t="s">
        <v>312</v>
      </c>
      <c r="D90" s="307" t="s">
        <v>311</v>
      </c>
      <c r="E90" s="174" t="s">
        <v>86</v>
      </c>
      <c r="F90" s="174"/>
      <c r="G90" s="181">
        <v>113.22</v>
      </c>
      <c r="H90" s="182">
        <v>17.02</v>
      </c>
      <c r="I90" s="175" t="str">
        <f>I89</f>
        <v>BDI 1</v>
      </c>
      <c r="J90" s="109">
        <f t="shared" si="13"/>
        <v>21.274999999999999</v>
      </c>
      <c r="K90" s="266">
        <f>J90*G90</f>
        <v>2408.7554999999998</v>
      </c>
    </row>
    <row r="91" spans="1:11" ht="26.4" x14ac:dyDescent="0.25">
      <c r="A91" s="198" t="s">
        <v>320</v>
      </c>
      <c r="B91" s="174" t="s">
        <v>85</v>
      </c>
      <c r="C91" s="9" t="s">
        <v>316</v>
      </c>
      <c r="D91" s="189" t="s">
        <v>315</v>
      </c>
      <c r="E91" s="174" t="s">
        <v>1</v>
      </c>
      <c r="F91" s="174"/>
      <c r="G91" s="181">
        <v>99.9</v>
      </c>
      <c r="H91" s="182">
        <v>13.04</v>
      </c>
      <c r="I91" s="175" t="s">
        <v>71</v>
      </c>
      <c r="J91" s="109">
        <f t="shared" si="13"/>
        <v>16.299999999999997</v>
      </c>
      <c r="K91" s="266">
        <f>J91*G91</f>
        <v>1628.37</v>
      </c>
    </row>
    <row r="92" spans="1:11" ht="39.6" x14ac:dyDescent="0.25">
      <c r="A92" s="198" t="s">
        <v>321</v>
      </c>
      <c r="B92" s="174" t="s">
        <v>85</v>
      </c>
      <c r="C92" s="244" t="s">
        <v>318</v>
      </c>
      <c r="D92" s="307" t="s">
        <v>317</v>
      </c>
      <c r="E92" s="174" t="s">
        <v>1</v>
      </c>
      <c r="F92" s="174"/>
      <c r="G92" s="181">
        <v>99.9</v>
      </c>
      <c r="H92" s="182">
        <v>4.7300000000000004</v>
      </c>
      <c r="I92" s="175" t="s">
        <v>71</v>
      </c>
      <c r="J92" s="176">
        <f t="shared" si="13"/>
        <v>5.9125000000000005</v>
      </c>
      <c r="K92" s="266">
        <f>J92*G92</f>
        <v>590.65875000000005</v>
      </c>
    </row>
    <row r="93" spans="1:11" ht="27" thickBot="1" x14ac:dyDescent="0.3">
      <c r="A93" s="283" t="s">
        <v>324</v>
      </c>
      <c r="B93" s="201" t="s">
        <v>85</v>
      </c>
      <c r="C93" s="9" t="s">
        <v>323</v>
      </c>
      <c r="D93" s="319" t="s">
        <v>322</v>
      </c>
      <c r="E93" s="201" t="s">
        <v>1</v>
      </c>
      <c r="F93" s="201"/>
      <c r="G93" s="202">
        <v>99.9</v>
      </c>
      <c r="H93" s="203">
        <v>12.6</v>
      </c>
      <c r="I93" s="200" t="s">
        <v>71</v>
      </c>
      <c r="J93" s="222">
        <f t="shared" si="13"/>
        <v>15.75</v>
      </c>
      <c r="K93" s="261">
        <f>J93*G93</f>
        <v>1573.4250000000002</v>
      </c>
    </row>
    <row r="94" spans="1:11" ht="25.95" customHeight="1" thickBot="1" x14ac:dyDescent="0.3">
      <c r="A94" s="225">
        <v>13</v>
      </c>
      <c r="B94" s="271"/>
      <c r="C94" s="271"/>
      <c r="D94" s="227" t="s">
        <v>339</v>
      </c>
      <c r="E94" s="226"/>
      <c r="F94" s="226"/>
      <c r="G94" s="228"/>
      <c r="H94" s="229"/>
      <c r="I94" s="230"/>
      <c r="J94" s="231"/>
      <c r="K94" s="232">
        <f>SUM(K95:K96)</f>
        <v>840.81650000000013</v>
      </c>
    </row>
    <row r="95" spans="1:11" x14ac:dyDescent="0.25">
      <c r="A95" s="198" t="s">
        <v>344</v>
      </c>
      <c r="B95" s="129" t="s">
        <v>85</v>
      </c>
      <c r="C95" s="245" t="s">
        <v>341</v>
      </c>
      <c r="D95" s="323" t="s">
        <v>340</v>
      </c>
      <c r="E95" s="129" t="s">
        <v>1</v>
      </c>
      <c r="F95" s="129"/>
      <c r="G95" s="131">
        <v>1.84</v>
      </c>
      <c r="H95" s="130">
        <v>272.66000000000003</v>
      </c>
      <c r="I95" s="188" t="str">
        <f>I93</f>
        <v>BDI 1</v>
      </c>
      <c r="J95" s="178">
        <f t="shared" si="13"/>
        <v>340.82500000000005</v>
      </c>
      <c r="K95" s="306">
        <f t="shared" ref="K95" si="15">J95*G95</f>
        <v>627.11800000000017</v>
      </c>
    </row>
    <row r="96" spans="1:11" ht="13.8" thickBot="1" x14ac:dyDescent="0.3">
      <c r="A96" s="318" t="s">
        <v>345</v>
      </c>
      <c r="B96" s="177" t="s">
        <v>85</v>
      </c>
      <c r="C96" s="384" t="s">
        <v>343</v>
      </c>
      <c r="D96" s="384" t="s">
        <v>342</v>
      </c>
      <c r="E96" s="201" t="s">
        <v>1</v>
      </c>
      <c r="F96" s="201"/>
      <c r="G96" s="202">
        <v>0.62</v>
      </c>
      <c r="H96" s="203">
        <v>275.74</v>
      </c>
      <c r="I96" s="200" t="s">
        <v>71</v>
      </c>
      <c r="J96" s="222">
        <f t="shared" ref="J96" si="16">H96*1.25</f>
        <v>344.67500000000001</v>
      </c>
      <c r="K96" s="261">
        <f t="shared" ref="K96" si="17">J96*G96</f>
        <v>213.6985</v>
      </c>
    </row>
    <row r="97" spans="1:11" ht="25.95" customHeight="1" thickBot="1" x14ac:dyDescent="0.3">
      <c r="A97" s="225">
        <v>14</v>
      </c>
      <c r="B97" s="271"/>
      <c r="C97" s="385"/>
      <c r="D97" s="386" t="s">
        <v>730</v>
      </c>
      <c r="E97" s="226"/>
      <c r="F97" s="226"/>
      <c r="G97" s="228"/>
      <c r="H97" s="229"/>
      <c r="I97" s="230"/>
      <c r="J97" s="231"/>
      <c r="K97" s="232">
        <f>SUM(K98:K99)</f>
        <v>6935.6187500000015</v>
      </c>
    </row>
    <row r="98" spans="1:11" ht="26.4" x14ac:dyDescent="0.25">
      <c r="A98" s="198" t="s">
        <v>770</v>
      </c>
      <c r="B98" s="129" t="s">
        <v>85</v>
      </c>
      <c r="C98" s="330" t="s">
        <v>668</v>
      </c>
      <c r="D98" s="311" t="s">
        <v>667</v>
      </c>
      <c r="E98" s="129" t="s">
        <v>86</v>
      </c>
      <c r="F98" s="129"/>
      <c r="G98" s="131">
        <v>67.400000000000006</v>
      </c>
      <c r="H98" s="130">
        <v>70.36</v>
      </c>
      <c r="I98" s="128" t="str">
        <f>I96</f>
        <v>BDI 1</v>
      </c>
      <c r="J98" s="109">
        <f>H98*1.25</f>
        <v>87.95</v>
      </c>
      <c r="K98" s="266">
        <f>J98*G98</f>
        <v>5927.8300000000008</v>
      </c>
    </row>
    <row r="99" spans="1:11" ht="27" thickBot="1" x14ac:dyDescent="0.3">
      <c r="A99" s="198" t="s">
        <v>771</v>
      </c>
      <c r="B99" s="177" t="s">
        <v>85</v>
      </c>
      <c r="C99" s="327" t="s">
        <v>744</v>
      </c>
      <c r="D99" s="394" t="s">
        <v>743</v>
      </c>
      <c r="E99" s="177" t="s">
        <v>86</v>
      </c>
      <c r="F99" s="177"/>
      <c r="G99" s="284">
        <v>21.1</v>
      </c>
      <c r="H99" s="285">
        <v>38.21</v>
      </c>
      <c r="I99" s="200" t="s">
        <v>71</v>
      </c>
      <c r="J99" s="178">
        <f>H99*1.25</f>
        <v>47.762500000000003</v>
      </c>
      <c r="K99" s="306">
        <f>J99*G99</f>
        <v>1007.7887500000002</v>
      </c>
    </row>
    <row r="100" spans="1:11" ht="25.95" customHeight="1" thickBot="1" x14ac:dyDescent="0.3">
      <c r="A100" s="225">
        <v>15</v>
      </c>
      <c r="B100" s="271"/>
      <c r="C100" s="374"/>
      <c r="D100" s="342" t="s">
        <v>769</v>
      </c>
      <c r="E100" s="226"/>
      <c r="F100" s="226"/>
      <c r="G100" s="228"/>
      <c r="H100" s="229"/>
      <c r="I100" s="230"/>
      <c r="J100" s="231"/>
      <c r="K100" s="232">
        <f>SUM(K101:K104)</f>
        <v>1325.1755000000003</v>
      </c>
    </row>
    <row r="101" spans="1:11" ht="52.8" x14ac:dyDescent="0.25">
      <c r="A101" s="382" t="s">
        <v>772</v>
      </c>
      <c r="B101" s="129" t="s">
        <v>85</v>
      </c>
      <c r="C101" s="391" t="s">
        <v>710</v>
      </c>
      <c r="D101" s="211" t="s">
        <v>709</v>
      </c>
      <c r="E101" s="129" t="s">
        <v>121</v>
      </c>
      <c r="F101" s="129"/>
      <c r="G101" s="131">
        <v>1</v>
      </c>
      <c r="H101" s="130">
        <v>558.32000000000005</v>
      </c>
      <c r="I101" s="128" t="s">
        <v>71</v>
      </c>
      <c r="J101" s="109">
        <f>H101*1.25</f>
        <v>697.90000000000009</v>
      </c>
      <c r="K101" s="266">
        <f>G101*J101</f>
        <v>697.90000000000009</v>
      </c>
    </row>
    <row r="102" spans="1:11" ht="39.6" x14ac:dyDescent="0.25">
      <c r="A102" s="382" t="s">
        <v>774</v>
      </c>
      <c r="B102" s="174" t="s">
        <v>85</v>
      </c>
      <c r="C102" s="390" t="s">
        <v>636</v>
      </c>
      <c r="D102" s="189" t="s">
        <v>635</v>
      </c>
      <c r="E102" s="174" t="s">
        <v>121</v>
      </c>
      <c r="F102" s="174"/>
      <c r="G102" s="181">
        <v>1</v>
      </c>
      <c r="H102" s="182">
        <v>297.89999999999998</v>
      </c>
      <c r="I102" s="175" t="s">
        <v>71</v>
      </c>
      <c r="J102" s="109">
        <f>H102*1.25</f>
        <v>372.375</v>
      </c>
      <c r="K102" s="266">
        <f>G102*J102</f>
        <v>372.375</v>
      </c>
    </row>
    <row r="103" spans="1:11" ht="26.4" x14ac:dyDescent="0.25">
      <c r="A103" s="382" t="s">
        <v>775</v>
      </c>
      <c r="B103" s="183" t="s">
        <v>85</v>
      </c>
      <c r="C103" s="211" t="s">
        <v>654</v>
      </c>
      <c r="D103" s="189" t="s">
        <v>653</v>
      </c>
      <c r="E103" s="183" t="s">
        <v>1</v>
      </c>
      <c r="F103" s="174"/>
      <c r="G103" s="181">
        <v>0.24</v>
      </c>
      <c r="H103" s="182">
        <v>338.96</v>
      </c>
      <c r="I103" s="175" t="s">
        <v>71</v>
      </c>
      <c r="J103" s="109">
        <f>H103*1.25</f>
        <v>423.7</v>
      </c>
      <c r="K103" s="266">
        <f>G103*J103</f>
        <v>101.68799999999999</v>
      </c>
    </row>
    <row r="104" spans="1:11" ht="40.200000000000003" thickBot="1" x14ac:dyDescent="0.3">
      <c r="A104" s="395" t="s">
        <v>773</v>
      </c>
      <c r="B104" s="258" t="s">
        <v>85</v>
      </c>
      <c r="C104" s="396" t="s">
        <v>692</v>
      </c>
      <c r="D104" s="268" t="s">
        <v>693</v>
      </c>
      <c r="E104" s="258" t="s">
        <v>121</v>
      </c>
      <c r="F104" s="397">
        <f>'[3]MEMORIA DE CALCULO'!H1345</f>
        <v>0</v>
      </c>
      <c r="G104" s="398">
        <v>1</v>
      </c>
      <c r="H104" s="203">
        <v>122.57</v>
      </c>
      <c r="I104" s="200" t="s">
        <v>71</v>
      </c>
      <c r="J104" s="178">
        <f>H104*1.25</f>
        <v>153.21249999999998</v>
      </c>
      <c r="K104" s="306">
        <f>G104*J104</f>
        <v>153.21249999999998</v>
      </c>
    </row>
    <row r="105" spans="1:11" ht="25.95" customHeight="1" thickBot="1" x14ac:dyDescent="0.3">
      <c r="A105" s="225">
        <v>16</v>
      </c>
      <c r="B105" s="226"/>
      <c r="C105" s="392"/>
      <c r="D105" s="393" t="s">
        <v>745</v>
      </c>
      <c r="E105" s="226"/>
      <c r="F105" s="226"/>
      <c r="G105" s="228"/>
      <c r="H105" s="229"/>
      <c r="I105" s="230"/>
      <c r="J105" s="231"/>
      <c r="K105" s="232">
        <f>SUM(K106:K120)</f>
        <v>21224.837500000001</v>
      </c>
    </row>
    <row r="106" spans="1:11" ht="39.6" x14ac:dyDescent="0.25">
      <c r="A106" s="198" t="s">
        <v>787</v>
      </c>
      <c r="B106" s="129" t="s">
        <v>85</v>
      </c>
      <c r="C106" s="391" t="s">
        <v>747</v>
      </c>
      <c r="D106" s="311" t="s">
        <v>746</v>
      </c>
      <c r="E106" s="129" t="s">
        <v>121</v>
      </c>
      <c r="F106" s="129"/>
      <c r="G106" s="131">
        <v>4</v>
      </c>
      <c r="H106" s="130">
        <v>335.55</v>
      </c>
      <c r="I106" s="128" t="s">
        <v>71</v>
      </c>
      <c r="J106" s="109">
        <f t="shared" ref="J106:J120" si="18">H106*1.25</f>
        <v>419.4375</v>
      </c>
      <c r="K106" s="266">
        <f t="shared" ref="K106:K120" si="19">G106*J106</f>
        <v>1677.75</v>
      </c>
    </row>
    <row r="107" spans="1:11" ht="39.6" x14ac:dyDescent="0.25">
      <c r="A107" s="198" t="s">
        <v>788</v>
      </c>
      <c r="B107" s="174" t="s">
        <v>85</v>
      </c>
      <c r="C107" s="360" t="s">
        <v>742</v>
      </c>
      <c r="D107" s="242" t="s">
        <v>741</v>
      </c>
      <c r="E107" s="129" t="s">
        <v>86</v>
      </c>
      <c r="F107" s="129"/>
      <c r="G107" s="131">
        <v>177</v>
      </c>
      <c r="H107" s="130">
        <v>8.9499999999999993</v>
      </c>
      <c r="I107" s="175" t="s">
        <v>71</v>
      </c>
      <c r="J107" s="109">
        <f t="shared" si="18"/>
        <v>11.1875</v>
      </c>
      <c r="K107" s="266">
        <f t="shared" si="19"/>
        <v>1980.1875</v>
      </c>
    </row>
    <row r="108" spans="1:11" ht="39.6" x14ac:dyDescent="0.25">
      <c r="A108" s="198" t="s">
        <v>789</v>
      </c>
      <c r="B108" s="254" t="s">
        <v>85</v>
      </c>
      <c r="C108" s="254" t="s">
        <v>735</v>
      </c>
      <c r="D108" s="212" t="s">
        <v>736</v>
      </c>
      <c r="E108" s="129" t="s">
        <v>86</v>
      </c>
      <c r="F108" s="129"/>
      <c r="G108" s="131">
        <v>33</v>
      </c>
      <c r="H108" s="130">
        <v>99.75</v>
      </c>
      <c r="I108" s="175" t="s">
        <v>71</v>
      </c>
      <c r="J108" s="109">
        <f t="shared" si="18"/>
        <v>124.6875</v>
      </c>
      <c r="K108" s="266">
        <f t="shared" si="19"/>
        <v>4114.6875</v>
      </c>
    </row>
    <row r="109" spans="1:11" x14ac:dyDescent="0.25">
      <c r="A109" s="198" t="s">
        <v>790</v>
      </c>
      <c r="B109" s="174" t="s">
        <v>85</v>
      </c>
      <c r="C109" s="254" t="s">
        <v>739</v>
      </c>
      <c r="D109" s="212" t="s">
        <v>740</v>
      </c>
      <c r="E109" s="129" t="s">
        <v>121</v>
      </c>
      <c r="F109" s="129"/>
      <c r="G109" s="131">
        <v>1</v>
      </c>
      <c r="H109" s="130">
        <v>47.91</v>
      </c>
      <c r="I109" s="175" t="s">
        <v>71</v>
      </c>
      <c r="J109" s="109">
        <f t="shared" si="18"/>
        <v>59.887499999999996</v>
      </c>
      <c r="K109" s="266">
        <f t="shared" si="19"/>
        <v>59.887499999999996</v>
      </c>
    </row>
    <row r="110" spans="1:11" ht="39.6" x14ac:dyDescent="0.25">
      <c r="A110" s="198" t="s">
        <v>791</v>
      </c>
      <c r="B110" s="129" t="s">
        <v>85</v>
      </c>
      <c r="C110" s="391" t="s">
        <v>749</v>
      </c>
      <c r="D110" s="189" t="s">
        <v>748</v>
      </c>
      <c r="E110" s="129" t="s">
        <v>121</v>
      </c>
      <c r="F110" s="129"/>
      <c r="G110" s="131">
        <v>5</v>
      </c>
      <c r="H110" s="130">
        <v>370.86</v>
      </c>
      <c r="I110" s="175" t="s">
        <v>71</v>
      </c>
      <c r="J110" s="176">
        <f t="shared" si="18"/>
        <v>463.57500000000005</v>
      </c>
      <c r="K110" s="210">
        <f t="shared" si="19"/>
        <v>2317.875</v>
      </c>
    </row>
    <row r="111" spans="1:11" ht="39.6" x14ac:dyDescent="0.25">
      <c r="A111" s="198" t="s">
        <v>792</v>
      </c>
      <c r="B111" s="129" t="s">
        <v>85</v>
      </c>
      <c r="C111" s="390" t="s">
        <v>751</v>
      </c>
      <c r="D111" s="189" t="s">
        <v>750</v>
      </c>
      <c r="E111" s="129" t="s">
        <v>121</v>
      </c>
      <c r="F111" s="129"/>
      <c r="G111" s="131">
        <v>2</v>
      </c>
      <c r="H111" s="130">
        <v>346.6</v>
      </c>
      <c r="I111" s="175" t="s">
        <v>71</v>
      </c>
      <c r="J111" s="176">
        <f t="shared" si="18"/>
        <v>433.25</v>
      </c>
      <c r="K111" s="210">
        <f t="shared" si="19"/>
        <v>866.5</v>
      </c>
    </row>
    <row r="112" spans="1:11" ht="39.6" x14ac:dyDescent="0.25">
      <c r="A112" s="198" t="s">
        <v>793</v>
      </c>
      <c r="B112" s="129" t="s">
        <v>85</v>
      </c>
      <c r="C112" s="391" t="s">
        <v>753</v>
      </c>
      <c r="D112" s="189" t="s">
        <v>752</v>
      </c>
      <c r="E112" s="129" t="s">
        <v>86</v>
      </c>
      <c r="F112" s="129"/>
      <c r="G112" s="131">
        <v>60</v>
      </c>
      <c r="H112" s="130">
        <v>16.68</v>
      </c>
      <c r="I112" s="175" t="s">
        <v>71</v>
      </c>
      <c r="J112" s="176">
        <f t="shared" si="18"/>
        <v>20.85</v>
      </c>
      <c r="K112" s="210">
        <f t="shared" si="19"/>
        <v>1251</v>
      </c>
    </row>
    <row r="113" spans="1:11" x14ac:dyDescent="0.25">
      <c r="A113" s="198" t="s">
        <v>794</v>
      </c>
      <c r="B113" s="129" t="s">
        <v>85</v>
      </c>
      <c r="C113" s="322" t="s">
        <v>754</v>
      </c>
      <c r="D113" s="245" t="s">
        <v>756</v>
      </c>
      <c r="E113" s="129" t="s">
        <v>121</v>
      </c>
      <c r="F113" s="129"/>
      <c r="G113" s="131">
        <v>1</v>
      </c>
      <c r="H113" s="130">
        <v>47.91</v>
      </c>
      <c r="I113" s="175" t="s">
        <v>71</v>
      </c>
      <c r="J113" s="176">
        <f t="shared" si="18"/>
        <v>59.887499999999996</v>
      </c>
      <c r="K113" s="210">
        <f t="shared" si="19"/>
        <v>59.887499999999996</v>
      </c>
    </row>
    <row r="114" spans="1:11" x14ac:dyDescent="0.25">
      <c r="A114" s="198" t="s">
        <v>795</v>
      </c>
      <c r="B114" s="129" t="s">
        <v>85</v>
      </c>
      <c r="C114" s="245" t="s">
        <v>757</v>
      </c>
      <c r="D114" s="322" t="s">
        <v>755</v>
      </c>
      <c r="E114" s="129" t="s">
        <v>121</v>
      </c>
      <c r="F114" s="129"/>
      <c r="G114" s="131">
        <v>5</v>
      </c>
      <c r="H114" s="130">
        <v>47.91</v>
      </c>
      <c r="I114" s="175" t="s">
        <v>71</v>
      </c>
      <c r="J114" s="176">
        <f t="shared" si="18"/>
        <v>59.887499999999996</v>
      </c>
      <c r="K114" s="210">
        <f t="shared" si="19"/>
        <v>299.4375</v>
      </c>
    </row>
    <row r="115" spans="1:11" ht="39.6" x14ac:dyDescent="0.25">
      <c r="A115" s="198" t="s">
        <v>796</v>
      </c>
      <c r="B115" s="129" t="s">
        <v>85</v>
      </c>
      <c r="C115" s="390" t="s">
        <v>759</v>
      </c>
      <c r="D115" s="189" t="s">
        <v>758</v>
      </c>
      <c r="E115" s="129" t="s">
        <v>86</v>
      </c>
      <c r="F115" s="129"/>
      <c r="G115" s="131">
        <v>90</v>
      </c>
      <c r="H115" s="130">
        <v>4.4800000000000004</v>
      </c>
      <c r="I115" s="175" t="s">
        <v>71</v>
      </c>
      <c r="J115" s="176">
        <f t="shared" si="18"/>
        <v>5.6000000000000005</v>
      </c>
      <c r="K115" s="210">
        <f t="shared" si="19"/>
        <v>504.00000000000006</v>
      </c>
    </row>
    <row r="116" spans="1:11" ht="92.4" x14ac:dyDescent="0.25">
      <c r="A116" s="198" t="s">
        <v>797</v>
      </c>
      <c r="B116" s="129" t="s">
        <v>85</v>
      </c>
      <c r="C116" s="391" t="s">
        <v>761</v>
      </c>
      <c r="D116" s="189" t="s">
        <v>760</v>
      </c>
      <c r="E116" s="129" t="s">
        <v>121</v>
      </c>
      <c r="F116" s="129"/>
      <c r="G116" s="131">
        <v>7</v>
      </c>
      <c r="H116" s="130">
        <v>211.32</v>
      </c>
      <c r="I116" s="175" t="s">
        <v>71</v>
      </c>
      <c r="J116" s="176">
        <f t="shared" si="18"/>
        <v>264.14999999999998</v>
      </c>
      <c r="K116" s="210">
        <f t="shared" si="19"/>
        <v>1849.0499999999997</v>
      </c>
    </row>
    <row r="117" spans="1:11" ht="39.6" x14ac:dyDescent="0.25">
      <c r="A117" s="198" t="s">
        <v>798</v>
      </c>
      <c r="B117" s="129" t="s">
        <v>85</v>
      </c>
      <c r="C117" s="390" t="s">
        <v>763</v>
      </c>
      <c r="D117" s="189" t="s">
        <v>762</v>
      </c>
      <c r="E117" s="129" t="s">
        <v>121</v>
      </c>
      <c r="F117" s="129"/>
      <c r="G117" s="131">
        <v>32</v>
      </c>
      <c r="H117" s="130">
        <v>40.229999999999997</v>
      </c>
      <c r="I117" s="175" t="s">
        <v>71</v>
      </c>
      <c r="J117" s="176">
        <f t="shared" si="18"/>
        <v>50.287499999999994</v>
      </c>
      <c r="K117" s="210">
        <f t="shared" si="19"/>
        <v>1609.1999999999998</v>
      </c>
    </row>
    <row r="118" spans="1:11" ht="26.4" x14ac:dyDescent="0.25">
      <c r="A118" s="198" t="s">
        <v>799</v>
      </c>
      <c r="B118" s="254" t="s">
        <v>85</v>
      </c>
      <c r="C118" s="391" t="s">
        <v>765</v>
      </c>
      <c r="D118" s="189" t="s">
        <v>764</v>
      </c>
      <c r="E118" s="129" t="s">
        <v>86</v>
      </c>
      <c r="F118" s="129"/>
      <c r="G118" s="131">
        <v>96</v>
      </c>
      <c r="H118" s="130">
        <v>11.74</v>
      </c>
      <c r="I118" s="175" t="s">
        <v>71</v>
      </c>
      <c r="J118" s="176">
        <f t="shared" si="18"/>
        <v>14.675000000000001</v>
      </c>
      <c r="K118" s="210">
        <f t="shared" si="19"/>
        <v>1408.8000000000002</v>
      </c>
    </row>
    <row r="119" spans="1:11" ht="39.6" x14ac:dyDescent="0.25">
      <c r="A119" s="198" t="s">
        <v>800</v>
      </c>
      <c r="B119" s="129" t="s">
        <v>85</v>
      </c>
      <c r="C119" s="390" t="s">
        <v>733</v>
      </c>
      <c r="D119" s="189" t="s">
        <v>766</v>
      </c>
      <c r="E119" s="129" t="s">
        <v>86</v>
      </c>
      <c r="F119" s="129"/>
      <c r="G119" s="131">
        <v>288</v>
      </c>
      <c r="H119" s="130">
        <v>6.28</v>
      </c>
      <c r="I119" s="175" t="s">
        <v>71</v>
      </c>
      <c r="J119" s="176">
        <f t="shared" si="18"/>
        <v>7.8500000000000005</v>
      </c>
      <c r="K119" s="210">
        <f t="shared" si="19"/>
        <v>2260.8000000000002</v>
      </c>
    </row>
    <row r="120" spans="1:11" ht="79.8" thickBot="1" x14ac:dyDescent="0.3">
      <c r="A120" s="198" t="s">
        <v>801</v>
      </c>
      <c r="B120" s="129" t="s">
        <v>85</v>
      </c>
      <c r="C120" s="391" t="s">
        <v>768</v>
      </c>
      <c r="D120" s="189" t="s">
        <v>767</v>
      </c>
      <c r="E120" s="129" t="s">
        <v>121</v>
      </c>
      <c r="F120" s="129"/>
      <c r="G120" s="131">
        <v>6</v>
      </c>
      <c r="H120" s="130">
        <v>128.77000000000001</v>
      </c>
      <c r="I120" s="175" t="s">
        <v>71</v>
      </c>
      <c r="J120" s="176">
        <f t="shared" si="18"/>
        <v>160.96250000000001</v>
      </c>
      <c r="K120" s="210">
        <f t="shared" si="19"/>
        <v>965.77500000000009</v>
      </c>
    </row>
    <row r="121" spans="1:11" ht="25.95" customHeight="1" thickBot="1" x14ac:dyDescent="0.3">
      <c r="A121" s="225" t="s">
        <v>447</v>
      </c>
      <c r="B121" s="226"/>
      <c r="C121" s="226"/>
      <c r="D121" s="227" t="s">
        <v>384</v>
      </c>
      <c r="E121" s="226"/>
      <c r="F121" s="226"/>
      <c r="G121" s="228"/>
      <c r="H121" s="229"/>
      <c r="I121" s="230"/>
      <c r="J121" s="231"/>
      <c r="K121" s="232">
        <f>SUM(K122:K137)</f>
        <v>34142.095000000001</v>
      </c>
    </row>
    <row r="122" spans="1:11" ht="39.6" x14ac:dyDescent="0.25">
      <c r="A122" s="198" t="s">
        <v>448</v>
      </c>
      <c r="B122" s="129" t="s">
        <v>85</v>
      </c>
      <c r="C122" s="317" t="s">
        <v>348</v>
      </c>
      <c r="D122" s="311" t="s">
        <v>347</v>
      </c>
      <c r="E122" s="129" t="s">
        <v>84</v>
      </c>
      <c r="F122" s="129"/>
      <c r="G122" s="131">
        <v>7.26</v>
      </c>
      <c r="H122" s="130">
        <v>130.28</v>
      </c>
      <c r="I122" s="128" t="str">
        <f>I95</f>
        <v>BDI 1</v>
      </c>
      <c r="J122" s="109">
        <f t="shared" ref="J122:J137" si="20">H122*1.25</f>
        <v>162.85</v>
      </c>
      <c r="K122" s="266">
        <f t="shared" ref="K122:K137" si="21">G122*J122</f>
        <v>1182.2909999999999</v>
      </c>
    </row>
    <row r="123" spans="1:11" ht="39.6" x14ac:dyDescent="0.25">
      <c r="A123" s="198" t="s">
        <v>449</v>
      </c>
      <c r="B123" s="174" t="s">
        <v>85</v>
      </c>
      <c r="C123" s="258" t="s">
        <v>150</v>
      </c>
      <c r="D123" s="307" t="s">
        <v>149</v>
      </c>
      <c r="E123" s="174" t="s">
        <v>84</v>
      </c>
      <c r="F123" s="174"/>
      <c r="G123" s="181">
        <v>3.59</v>
      </c>
      <c r="H123" s="182">
        <v>84.54</v>
      </c>
      <c r="I123" s="128" t="e">
        <f>#REF!</f>
        <v>#REF!</v>
      </c>
      <c r="J123" s="109">
        <f t="shared" si="20"/>
        <v>105.67500000000001</v>
      </c>
      <c r="K123" s="266">
        <f t="shared" si="21"/>
        <v>379.37325000000004</v>
      </c>
    </row>
    <row r="124" spans="1:11" ht="39.6" x14ac:dyDescent="0.25">
      <c r="A124" s="198" t="s">
        <v>450</v>
      </c>
      <c r="B124" s="174" t="s">
        <v>85</v>
      </c>
      <c r="C124" s="316" t="s">
        <v>367</v>
      </c>
      <c r="D124" s="189" t="s">
        <v>366</v>
      </c>
      <c r="E124" s="174" t="s">
        <v>1</v>
      </c>
      <c r="F124" s="174"/>
      <c r="G124" s="181">
        <v>250.73</v>
      </c>
      <c r="H124" s="182">
        <v>8.0299999999999994</v>
      </c>
      <c r="I124" s="128" t="s">
        <v>71</v>
      </c>
      <c r="J124" s="109">
        <f t="shared" si="20"/>
        <v>10.0375</v>
      </c>
      <c r="K124" s="266">
        <f t="shared" si="21"/>
        <v>2516.7023749999998</v>
      </c>
    </row>
    <row r="125" spans="1:11" ht="39.6" x14ac:dyDescent="0.25">
      <c r="A125" s="198" t="s">
        <v>451</v>
      </c>
      <c r="B125" s="174" t="s">
        <v>85</v>
      </c>
      <c r="C125" s="327" t="s">
        <v>350</v>
      </c>
      <c r="D125" s="329" t="s">
        <v>351</v>
      </c>
      <c r="E125" s="174" t="s">
        <v>1</v>
      </c>
      <c r="F125" s="174"/>
      <c r="G125" s="181">
        <v>250.73</v>
      </c>
      <c r="H125" s="182">
        <v>16.73</v>
      </c>
      <c r="I125" s="128" t="s">
        <v>71</v>
      </c>
      <c r="J125" s="109">
        <f t="shared" si="20"/>
        <v>20.912500000000001</v>
      </c>
      <c r="K125" s="266">
        <f t="shared" si="21"/>
        <v>5243.3911250000001</v>
      </c>
    </row>
    <row r="126" spans="1:11" x14ac:dyDescent="0.25">
      <c r="A126" s="198" t="s">
        <v>452</v>
      </c>
      <c r="B126" s="174" t="s">
        <v>83</v>
      </c>
      <c r="C126" s="316">
        <v>97644</v>
      </c>
      <c r="D126" s="322" t="s">
        <v>391</v>
      </c>
      <c r="E126" s="174" t="s">
        <v>1</v>
      </c>
      <c r="F126" s="174"/>
      <c r="G126" s="181">
        <v>81.819999999999993</v>
      </c>
      <c r="H126" s="182">
        <v>7.44</v>
      </c>
      <c r="I126" s="128" t="s">
        <v>71</v>
      </c>
      <c r="J126" s="109">
        <f t="shared" si="20"/>
        <v>9.3000000000000007</v>
      </c>
      <c r="K126" s="266">
        <f t="shared" si="21"/>
        <v>760.92600000000004</v>
      </c>
    </row>
    <row r="127" spans="1:11" x14ac:dyDescent="0.25">
      <c r="A127" s="198" t="s">
        <v>453</v>
      </c>
      <c r="B127" s="174" t="s">
        <v>83</v>
      </c>
      <c r="C127" s="330">
        <v>97645</v>
      </c>
      <c r="D127" s="307" t="s">
        <v>361</v>
      </c>
      <c r="E127" s="174" t="s">
        <v>1</v>
      </c>
      <c r="F127" s="174"/>
      <c r="G127" s="181">
        <v>90.41</v>
      </c>
      <c r="H127" s="182">
        <v>28.7</v>
      </c>
      <c r="I127" s="128" t="s">
        <v>71</v>
      </c>
      <c r="J127" s="109">
        <f t="shared" si="20"/>
        <v>35.875</v>
      </c>
      <c r="K127" s="266">
        <f t="shared" si="21"/>
        <v>3243.4587499999998</v>
      </c>
    </row>
    <row r="128" spans="1:11" ht="26.4" x14ac:dyDescent="0.25">
      <c r="A128" s="198" t="s">
        <v>454</v>
      </c>
      <c r="B128" s="174" t="s">
        <v>83</v>
      </c>
      <c r="C128" s="316">
        <v>97637</v>
      </c>
      <c r="D128" s="189" t="s">
        <v>364</v>
      </c>
      <c r="E128" s="174" t="s">
        <v>1</v>
      </c>
      <c r="F128" s="174"/>
      <c r="G128" s="181">
        <v>36.799999999999997</v>
      </c>
      <c r="H128" s="182">
        <v>2.2599999999999998</v>
      </c>
      <c r="I128" s="128" t="s">
        <v>71</v>
      </c>
      <c r="J128" s="176">
        <f t="shared" si="20"/>
        <v>2.8249999999999997</v>
      </c>
      <c r="K128" s="210">
        <f t="shared" si="21"/>
        <v>103.95999999999998</v>
      </c>
    </row>
    <row r="129" spans="1:11" ht="39.6" x14ac:dyDescent="0.25">
      <c r="A129" s="198" t="s">
        <v>455</v>
      </c>
      <c r="B129" s="174" t="s">
        <v>85</v>
      </c>
      <c r="C129" s="316" t="s">
        <v>369</v>
      </c>
      <c r="D129" s="307" t="s">
        <v>371</v>
      </c>
      <c r="E129" s="174" t="s">
        <v>1</v>
      </c>
      <c r="F129" s="174"/>
      <c r="G129" s="181">
        <v>675.22</v>
      </c>
      <c r="H129" s="182">
        <v>7.28</v>
      </c>
      <c r="I129" s="175" t="s">
        <v>71</v>
      </c>
      <c r="J129" s="176">
        <f t="shared" si="20"/>
        <v>9.1</v>
      </c>
      <c r="K129" s="210">
        <f t="shared" si="21"/>
        <v>6144.5020000000004</v>
      </c>
    </row>
    <row r="130" spans="1:11" ht="52.8" x14ac:dyDescent="0.25">
      <c r="A130" s="198" t="s">
        <v>456</v>
      </c>
      <c r="B130" s="174" t="s">
        <v>85</v>
      </c>
      <c r="C130" s="316" t="s">
        <v>373</v>
      </c>
      <c r="D130" s="189" t="s">
        <v>372</v>
      </c>
      <c r="E130" s="174" t="s">
        <v>1</v>
      </c>
      <c r="F130" s="174"/>
      <c r="G130" s="181">
        <v>675.22</v>
      </c>
      <c r="H130" s="182">
        <v>12.14</v>
      </c>
      <c r="I130" s="175" t="s">
        <v>71</v>
      </c>
      <c r="J130" s="176">
        <f t="shared" si="20"/>
        <v>15.175000000000001</v>
      </c>
      <c r="K130" s="210">
        <f t="shared" si="21"/>
        <v>10246.463500000002</v>
      </c>
    </row>
    <row r="131" spans="1:11" ht="39.6" x14ac:dyDescent="0.25">
      <c r="A131" s="198" t="s">
        <v>457</v>
      </c>
      <c r="B131" s="174" t="s">
        <v>85</v>
      </c>
      <c r="C131" s="317" t="s">
        <v>376</v>
      </c>
      <c r="D131" s="189" t="s">
        <v>375</v>
      </c>
      <c r="E131" s="174" t="s">
        <v>86</v>
      </c>
      <c r="F131" s="174"/>
      <c r="G131" s="181">
        <v>92.75</v>
      </c>
      <c r="H131" s="182">
        <v>3.77</v>
      </c>
      <c r="I131" s="175" t="s">
        <v>71</v>
      </c>
      <c r="J131" s="176">
        <f t="shared" si="20"/>
        <v>4.7125000000000004</v>
      </c>
      <c r="K131" s="210">
        <f t="shared" si="21"/>
        <v>437.08437500000002</v>
      </c>
    </row>
    <row r="132" spans="1:11" ht="44.4" customHeight="1" x14ac:dyDescent="0.25">
      <c r="A132" s="198" t="s">
        <v>458</v>
      </c>
      <c r="B132" s="174" t="s">
        <v>85</v>
      </c>
      <c r="C132" s="316" t="s">
        <v>379</v>
      </c>
      <c r="D132" s="328" t="s">
        <v>378</v>
      </c>
      <c r="E132" s="174" t="s">
        <v>121</v>
      </c>
      <c r="F132" s="174"/>
      <c r="G132" s="181">
        <v>29</v>
      </c>
      <c r="H132" s="182">
        <v>34.79</v>
      </c>
      <c r="I132" s="175" t="s">
        <v>71</v>
      </c>
      <c r="J132" s="176">
        <f t="shared" si="20"/>
        <v>43.487499999999997</v>
      </c>
      <c r="K132" s="210">
        <f t="shared" si="21"/>
        <v>1261.1374999999998</v>
      </c>
    </row>
    <row r="133" spans="1:11" ht="52.8" x14ac:dyDescent="0.25">
      <c r="A133" s="198" t="s">
        <v>459</v>
      </c>
      <c r="B133" s="174" t="s">
        <v>85</v>
      </c>
      <c r="C133" s="316" t="s">
        <v>389</v>
      </c>
      <c r="D133" s="189" t="s">
        <v>388</v>
      </c>
      <c r="E133" s="174" t="s">
        <v>121</v>
      </c>
      <c r="F133" s="174"/>
      <c r="G133" s="181">
        <v>29</v>
      </c>
      <c r="H133" s="182">
        <v>5.18</v>
      </c>
      <c r="I133" s="175" t="s">
        <v>71</v>
      </c>
      <c r="J133" s="176">
        <f t="shared" si="20"/>
        <v>6.4749999999999996</v>
      </c>
      <c r="K133" s="210">
        <f t="shared" si="21"/>
        <v>187.77499999999998</v>
      </c>
    </row>
    <row r="134" spans="1:11" ht="52.8" x14ac:dyDescent="0.25">
      <c r="A134" s="198" t="s">
        <v>460</v>
      </c>
      <c r="B134" s="174" t="s">
        <v>85</v>
      </c>
      <c r="C134" s="316" t="s">
        <v>386</v>
      </c>
      <c r="D134" s="189" t="s">
        <v>385</v>
      </c>
      <c r="E134" s="174" t="s">
        <v>121</v>
      </c>
      <c r="F134" s="174"/>
      <c r="G134" s="181">
        <v>20</v>
      </c>
      <c r="H134" s="182">
        <v>16.54</v>
      </c>
      <c r="I134" s="175" t="s">
        <v>71</v>
      </c>
      <c r="J134" s="176">
        <f t="shared" si="20"/>
        <v>20.674999999999997</v>
      </c>
      <c r="K134" s="210">
        <f t="shared" si="21"/>
        <v>413.49999999999994</v>
      </c>
    </row>
    <row r="135" spans="1:11" ht="33.6" customHeight="1" x14ac:dyDescent="0.25">
      <c r="A135" s="198" t="s">
        <v>461</v>
      </c>
      <c r="B135" s="174" t="s">
        <v>85</v>
      </c>
      <c r="C135" s="316" t="s">
        <v>382</v>
      </c>
      <c r="D135" s="211" t="s">
        <v>381</v>
      </c>
      <c r="E135" s="174" t="s">
        <v>1</v>
      </c>
      <c r="F135" s="174"/>
      <c r="G135" s="181">
        <v>41.73</v>
      </c>
      <c r="H135" s="182">
        <v>18.25</v>
      </c>
      <c r="I135" s="175" t="s">
        <v>71</v>
      </c>
      <c r="J135" s="176">
        <f t="shared" si="20"/>
        <v>22.8125</v>
      </c>
      <c r="K135" s="210">
        <f t="shared" si="21"/>
        <v>951.96562499999993</v>
      </c>
    </row>
    <row r="136" spans="1:11" ht="39.6" x14ac:dyDescent="0.25">
      <c r="A136" s="198" t="s">
        <v>462</v>
      </c>
      <c r="B136" s="174" t="s">
        <v>85</v>
      </c>
      <c r="C136" s="317" t="s">
        <v>394</v>
      </c>
      <c r="D136" s="189" t="s">
        <v>393</v>
      </c>
      <c r="E136" s="174" t="s">
        <v>1</v>
      </c>
      <c r="F136" s="174"/>
      <c r="G136" s="181">
        <v>41.73</v>
      </c>
      <c r="H136" s="182">
        <v>14.34</v>
      </c>
      <c r="I136" s="175" t="s">
        <v>71</v>
      </c>
      <c r="J136" s="176">
        <f t="shared" si="20"/>
        <v>17.925000000000001</v>
      </c>
      <c r="K136" s="210">
        <f t="shared" si="21"/>
        <v>748.01024999999993</v>
      </c>
    </row>
    <row r="137" spans="1:11" ht="66.599999999999994" thickBot="1" x14ac:dyDescent="0.3">
      <c r="A137" s="198" t="s">
        <v>463</v>
      </c>
      <c r="B137" s="174" t="s">
        <v>85</v>
      </c>
      <c r="C137" s="316" t="s">
        <v>396</v>
      </c>
      <c r="D137" s="307" t="s">
        <v>395</v>
      </c>
      <c r="E137" s="174" t="s">
        <v>1</v>
      </c>
      <c r="F137" s="174"/>
      <c r="G137" s="181">
        <v>5.93</v>
      </c>
      <c r="H137" s="182">
        <v>43.38</v>
      </c>
      <c r="I137" s="175" t="s">
        <v>71</v>
      </c>
      <c r="J137" s="176">
        <f t="shared" si="20"/>
        <v>54.225000000000001</v>
      </c>
      <c r="K137" s="210">
        <f t="shared" si="21"/>
        <v>321.55424999999997</v>
      </c>
    </row>
    <row r="138" spans="1:11" ht="25.95" customHeight="1" thickBot="1" x14ac:dyDescent="0.3">
      <c r="A138" s="225" t="s">
        <v>464</v>
      </c>
      <c r="B138" s="226"/>
      <c r="C138" s="226"/>
      <c r="D138" s="342" t="s">
        <v>398</v>
      </c>
      <c r="E138" s="226"/>
      <c r="F138" s="226"/>
      <c r="G138" s="228"/>
      <c r="H138" s="229"/>
      <c r="I138" s="230"/>
      <c r="J138" s="231"/>
      <c r="K138" s="232">
        <f>SUM(K139:K143)</f>
        <v>256555.13099999999</v>
      </c>
    </row>
    <row r="139" spans="1:11" ht="39.6" x14ac:dyDescent="0.25">
      <c r="A139" s="198" t="s">
        <v>465</v>
      </c>
      <c r="B139" s="129" t="s">
        <v>83</v>
      </c>
      <c r="C139" s="330">
        <v>92580</v>
      </c>
      <c r="D139" s="307" t="s">
        <v>399</v>
      </c>
      <c r="E139" s="129" t="s">
        <v>1</v>
      </c>
      <c r="F139" s="129"/>
      <c r="G139" s="131">
        <v>675.22</v>
      </c>
      <c r="H139" s="130">
        <v>48.56</v>
      </c>
      <c r="I139" s="128" t="str">
        <f>I137</f>
        <v>BDI 1</v>
      </c>
      <c r="J139" s="109">
        <f t="shared" ref="J139:J147" si="22">H139*1.25</f>
        <v>60.7</v>
      </c>
      <c r="K139" s="341">
        <f t="shared" ref="K139:K147" si="23">G139*J139</f>
        <v>40985.854000000007</v>
      </c>
    </row>
    <row r="140" spans="1:11" ht="79.2" x14ac:dyDescent="0.25">
      <c r="A140" s="198" t="s">
        <v>466</v>
      </c>
      <c r="B140" s="174" t="s">
        <v>279</v>
      </c>
      <c r="C140" s="174">
        <v>2</v>
      </c>
      <c r="D140" s="211" t="s">
        <v>907</v>
      </c>
      <c r="E140" s="174" t="s">
        <v>1</v>
      </c>
      <c r="F140" s="174"/>
      <c r="G140" s="181">
        <v>675.22</v>
      </c>
      <c r="H140" s="182">
        <v>220.58</v>
      </c>
      <c r="I140" s="175" t="s">
        <v>71</v>
      </c>
      <c r="J140" s="176">
        <f t="shared" si="22"/>
        <v>275.72500000000002</v>
      </c>
      <c r="K140" s="210">
        <f t="shared" si="23"/>
        <v>186175.03450000001</v>
      </c>
    </row>
    <row r="141" spans="1:11" ht="26.4" x14ac:dyDescent="0.25">
      <c r="A141" s="198" t="s">
        <v>467</v>
      </c>
      <c r="B141" s="174" t="s">
        <v>85</v>
      </c>
      <c r="C141" s="310" t="s">
        <v>282</v>
      </c>
      <c r="D141" s="212" t="s">
        <v>281</v>
      </c>
      <c r="E141" s="174" t="s">
        <v>86</v>
      </c>
      <c r="F141" s="174"/>
      <c r="G141" s="181">
        <v>74.2</v>
      </c>
      <c r="H141" s="182">
        <v>108.82</v>
      </c>
      <c r="I141" s="175" t="s">
        <v>71</v>
      </c>
      <c r="J141" s="176">
        <f t="shared" si="22"/>
        <v>136.02499999999998</v>
      </c>
      <c r="K141" s="210">
        <f t="shared" si="23"/>
        <v>10093.054999999998</v>
      </c>
    </row>
    <row r="142" spans="1:11" ht="26.4" x14ac:dyDescent="0.25">
      <c r="A142" s="198" t="s">
        <v>468</v>
      </c>
      <c r="B142" s="174" t="s">
        <v>85</v>
      </c>
      <c r="C142" s="174" t="s">
        <v>285</v>
      </c>
      <c r="D142" s="307" t="s">
        <v>284</v>
      </c>
      <c r="E142" s="174" t="s">
        <v>86</v>
      </c>
      <c r="F142" s="174"/>
      <c r="G142" s="181">
        <v>109.9</v>
      </c>
      <c r="H142" s="182">
        <v>84.25</v>
      </c>
      <c r="I142" s="175" t="s">
        <v>71</v>
      </c>
      <c r="J142" s="176">
        <f t="shared" si="22"/>
        <v>105.3125</v>
      </c>
      <c r="K142" s="210">
        <f t="shared" si="23"/>
        <v>11573.84375</v>
      </c>
    </row>
    <row r="143" spans="1:11" ht="40.200000000000003" thickBot="1" x14ac:dyDescent="0.3">
      <c r="A143" s="198" t="s">
        <v>469</v>
      </c>
      <c r="B143" s="174" t="s">
        <v>85</v>
      </c>
      <c r="C143" s="310" t="s">
        <v>290</v>
      </c>
      <c r="D143" s="268" t="s">
        <v>289</v>
      </c>
      <c r="E143" s="174" t="s">
        <v>86</v>
      </c>
      <c r="F143" s="174"/>
      <c r="G143" s="181">
        <v>109.9</v>
      </c>
      <c r="H143" s="203">
        <v>56.25</v>
      </c>
      <c r="I143" s="175" t="s">
        <v>71</v>
      </c>
      <c r="J143" s="176">
        <f t="shared" si="22"/>
        <v>70.3125</v>
      </c>
      <c r="K143" s="210">
        <f t="shared" si="23"/>
        <v>7727.34375</v>
      </c>
    </row>
    <row r="144" spans="1:11" ht="25.95" customHeight="1" thickBot="1" x14ac:dyDescent="0.3">
      <c r="A144" s="225" t="s">
        <v>470</v>
      </c>
      <c r="B144" s="226"/>
      <c r="C144" s="226"/>
      <c r="D144" s="227" t="s">
        <v>403</v>
      </c>
      <c r="E144" s="226"/>
      <c r="F144" s="226"/>
      <c r="G144" s="228"/>
      <c r="H144" s="229"/>
      <c r="I144" s="230"/>
      <c r="J144" s="231"/>
      <c r="K144" s="232">
        <f>SUM(K145:K147)</f>
        <v>30661.144874999998</v>
      </c>
    </row>
    <row r="145" spans="1:11" ht="39.6" x14ac:dyDescent="0.25">
      <c r="A145" s="198" t="s">
        <v>471</v>
      </c>
      <c r="B145" s="184" t="s">
        <v>83</v>
      </c>
      <c r="C145" s="184">
        <v>87879</v>
      </c>
      <c r="D145" s="274" t="s">
        <v>216</v>
      </c>
      <c r="E145" s="129" t="s">
        <v>1</v>
      </c>
      <c r="F145" s="129"/>
      <c r="G145" s="131">
        <v>250.73</v>
      </c>
      <c r="H145" s="130">
        <v>3.92</v>
      </c>
      <c r="I145" s="128" t="s">
        <v>71</v>
      </c>
      <c r="J145" s="109">
        <f t="shared" si="22"/>
        <v>4.9000000000000004</v>
      </c>
      <c r="K145" s="266">
        <f t="shared" si="23"/>
        <v>1228.577</v>
      </c>
    </row>
    <row r="146" spans="1:11" ht="26.4" x14ac:dyDescent="0.25">
      <c r="A146" s="198" t="s">
        <v>472</v>
      </c>
      <c r="B146" s="174" t="s">
        <v>85</v>
      </c>
      <c r="C146" s="244" t="s">
        <v>405</v>
      </c>
      <c r="D146" s="307" t="s">
        <v>404</v>
      </c>
      <c r="E146" s="174" t="s">
        <v>1</v>
      </c>
      <c r="F146" s="174"/>
      <c r="G146" s="181">
        <v>250.73</v>
      </c>
      <c r="H146" s="182">
        <v>28.06</v>
      </c>
      <c r="I146" s="175" t="str">
        <f>I145</f>
        <v>BDI 1</v>
      </c>
      <c r="J146" s="109">
        <f t="shared" si="22"/>
        <v>35.074999999999996</v>
      </c>
      <c r="K146" s="266">
        <f t="shared" si="23"/>
        <v>8794.3547499999986</v>
      </c>
    </row>
    <row r="147" spans="1:11" ht="40.200000000000003" thickBot="1" x14ac:dyDescent="0.3">
      <c r="A147" s="198" t="s">
        <v>473</v>
      </c>
      <c r="B147" s="174" t="s">
        <v>85</v>
      </c>
      <c r="C147" s="343" t="s">
        <v>406</v>
      </c>
      <c r="D147" s="212" t="s">
        <v>407</v>
      </c>
      <c r="E147" s="174" t="s">
        <v>1</v>
      </c>
      <c r="F147" s="174"/>
      <c r="G147" s="181">
        <v>250.73</v>
      </c>
      <c r="H147" s="182">
        <v>65.849999999999994</v>
      </c>
      <c r="I147" s="175" t="s">
        <v>71</v>
      </c>
      <c r="J147" s="109">
        <f t="shared" si="22"/>
        <v>82.3125</v>
      </c>
      <c r="K147" s="266">
        <f t="shared" si="23"/>
        <v>20638.213124999998</v>
      </c>
    </row>
    <row r="148" spans="1:11" ht="25.95" customHeight="1" thickBot="1" x14ac:dyDescent="0.3">
      <c r="A148" s="225" t="s">
        <v>474</v>
      </c>
      <c r="B148" s="226"/>
      <c r="C148" s="226"/>
      <c r="D148" s="342" t="s">
        <v>408</v>
      </c>
      <c r="E148" s="226"/>
      <c r="F148" s="226"/>
      <c r="G148" s="228"/>
      <c r="H148" s="229"/>
      <c r="I148" s="230"/>
      <c r="J148" s="231"/>
      <c r="K148" s="232">
        <f>SUM(K149:K154)</f>
        <v>20426.021250000002</v>
      </c>
    </row>
    <row r="149" spans="1:11" ht="39.6" x14ac:dyDescent="0.25">
      <c r="A149" s="198" t="s">
        <v>475</v>
      </c>
      <c r="B149" s="174" t="s">
        <v>85</v>
      </c>
      <c r="C149" s="324" t="s">
        <v>367</v>
      </c>
      <c r="D149" s="189" t="s">
        <v>366</v>
      </c>
      <c r="E149" s="174" t="s">
        <v>1</v>
      </c>
      <c r="F149" s="129"/>
      <c r="G149" s="131">
        <v>145.77000000000001</v>
      </c>
      <c r="H149" s="130">
        <v>8.0299999999999994</v>
      </c>
      <c r="I149" s="128" t="str">
        <f>I147</f>
        <v>BDI 1</v>
      </c>
      <c r="J149" s="344">
        <f>H149*1.25</f>
        <v>10.0375</v>
      </c>
      <c r="K149" s="266">
        <f>G149*J149</f>
        <v>1463.166375</v>
      </c>
    </row>
    <row r="150" spans="1:11" ht="39.6" x14ac:dyDescent="0.25">
      <c r="A150" s="198" t="s">
        <v>476</v>
      </c>
      <c r="B150" s="174" t="s">
        <v>85</v>
      </c>
      <c r="C150" s="327" t="s">
        <v>350</v>
      </c>
      <c r="D150" s="329" t="s">
        <v>351</v>
      </c>
      <c r="E150" s="174" t="s">
        <v>1</v>
      </c>
      <c r="F150" s="174"/>
      <c r="G150" s="131">
        <v>145.77000000000001</v>
      </c>
      <c r="H150" s="182">
        <v>16.73</v>
      </c>
      <c r="I150" s="128" t="s">
        <v>71</v>
      </c>
      <c r="J150" s="344">
        <f t="shared" ref="J150:J154" si="24">H150*1.25</f>
        <v>20.912500000000001</v>
      </c>
      <c r="K150" s="266">
        <f t="shared" ref="K150:K154" si="25">G150*J150</f>
        <v>3048.4151250000004</v>
      </c>
    </row>
    <row r="151" spans="1:11" ht="39.6" x14ac:dyDescent="0.25">
      <c r="A151" s="198" t="s">
        <v>477</v>
      </c>
      <c r="B151" s="174" t="s">
        <v>83</v>
      </c>
      <c r="C151" s="273">
        <v>87905</v>
      </c>
      <c r="D151" s="242" t="s">
        <v>217</v>
      </c>
      <c r="E151" s="174" t="s">
        <v>1</v>
      </c>
      <c r="F151" s="174"/>
      <c r="G151" s="131">
        <v>145.77000000000001</v>
      </c>
      <c r="H151" s="182">
        <v>6.89</v>
      </c>
      <c r="I151" s="128" t="s">
        <v>71</v>
      </c>
      <c r="J151" s="344">
        <f t="shared" si="24"/>
        <v>8.6124999999999989</v>
      </c>
      <c r="K151" s="266">
        <f t="shared" si="25"/>
        <v>1255.444125</v>
      </c>
    </row>
    <row r="152" spans="1:11" ht="39.6" x14ac:dyDescent="0.25">
      <c r="A152" s="198" t="s">
        <v>478</v>
      </c>
      <c r="B152" s="184" t="s">
        <v>83</v>
      </c>
      <c r="C152" s="183">
        <v>87775</v>
      </c>
      <c r="D152" s="242" t="s">
        <v>225</v>
      </c>
      <c r="E152" s="174" t="s">
        <v>1</v>
      </c>
      <c r="F152" s="174"/>
      <c r="G152" s="131">
        <v>145.77000000000001</v>
      </c>
      <c r="H152" s="182">
        <v>47.79</v>
      </c>
      <c r="I152" s="128" t="str">
        <f t="shared" ref="I152" si="26">I149</f>
        <v>BDI 1</v>
      </c>
      <c r="J152" s="344">
        <f t="shared" si="24"/>
        <v>59.737499999999997</v>
      </c>
      <c r="K152" s="266">
        <f t="shared" si="25"/>
        <v>8707.9353750000009</v>
      </c>
    </row>
    <row r="153" spans="1:11" ht="26.4" x14ac:dyDescent="0.25">
      <c r="A153" s="198" t="s">
        <v>479</v>
      </c>
      <c r="B153" s="174" t="s">
        <v>85</v>
      </c>
      <c r="C153" s="325" t="s">
        <v>412</v>
      </c>
      <c r="D153" s="189" t="s">
        <v>411</v>
      </c>
      <c r="E153" s="174" t="s">
        <v>1</v>
      </c>
      <c r="F153" s="174"/>
      <c r="G153" s="181">
        <v>145.77000000000001</v>
      </c>
      <c r="H153" s="182">
        <v>19.47</v>
      </c>
      <c r="I153" s="175" t="s">
        <v>71</v>
      </c>
      <c r="J153" s="176">
        <f t="shared" si="24"/>
        <v>24.337499999999999</v>
      </c>
      <c r="K153" s="210">
        <f t="shared" si="25"/>
        <v>3547.6773750000002</v>
      </c>
    </row>
    <row r="154" spans="1:11" ht="27" thickBot="1" x14ac:dyDescent="0.3">
      <c r="A154" s="198" t="s">
        <v>480</v>
      </c>
      <c r="B154" s="174" t="s">
        <v>85</v>
      </c>
      <c r="C154" s="324" t="s">
        <v>414</v>
      </c>
      <c r="D154" s="307" t="s">
        <v>413</v>
      </c>
      <c r="E154" s="174" t="s">
        <v>1</v>
      </c>
      <c r="F154" s="174"/>
      <c r="G154" s="181">
        <v>145.77000000000001</v>
      </c>
      <c r="H154" s="182">
        <v>13.19</v>
      </c>
      <c r="I154" s="175" t="s">
        <v>71</v>
      </c>
      <c r="J154" s="176">
        <f t="shared" si="24"/>
        <v>16.487500000000001</v>
      </c>
      <c r="K154" s="210">
        <f t="shared" si="25"/>
        <v>2403.3828750000002</v>
      </c>
    </row>
    <row r="155" spans="1:11" ht="25.95" customHeight="1" thickBot="1" x14ac:dyDescent="0.3">
      <c r="A155" s="225" t="s">
        <v>481</v>
      </c>
      <c r="B155" s="271"/>
      <c r="C155" s="271"/>
      <c r="D155" s="342" t="s">
        <v>415</v>
      </c>
      <c r="E155" s="226"/>
      <c r="F155" s="226"/>
      <c r="G155" s="228"/>
      <c r="H155" s="229"/>
      <c r="I155" s="230"/>
      <c r="J155" s="231"/>
      <c r="K155" s="232">
        <f>SUM(K156:K159)</f>
        <v>37003.858875000005</v>
      </c>
    </row>
    <row r="156" spans="1:11" ht="26.4" x14ac:dyDescent="0.25">
      <c r="A156" s="198" t="s">
        <v>482</v>
      </c>
      <c r="B156" s="129" t="s">
        <v>85</v>
      </c>
      <c r="C156" s="184" t="s">
        <v>247</v>
      </c>
      <c r="D156" s="311" t="s">
        <v>587</v>
      </c>
      <c r="E156" s="129" t="s">
        <v>1</v>
      </c>
      <c r="F156" s="129"/>
      <c r="G156" s="131">
        <v>41.37</v>
      </c>
      <c r="H156" s="182">
        <v>37.44</v>
      </c>
      <c r="I156" s="128" t="str">
        <f>I154</f>
        <v>BDI 1</v>
      </c>
      <c r="J156" s="109">
        <f>H156*1.25</f>
        <v>46.8</v>
      </c>
      <c r="K156" s="266">
        <f>J156*G156</f>
        <v>1936.1159999999998</v>
      </c>
    </row>
    <row r="157" spans="1:11" ht="26.4" x14ac:dyDescent="0.25">
      <c r="A157" s="198" t="s">
        <v>483</v>
      </c>
      <c r="B157" s="129" t="s">
        <v>85</v>
      </c>
      <c r="C157" s="174" t="s">
        <v>249</v>
      </c>
      <c r="D157" s="212" t="s">
        <v>263</v>
      </c>
      <c r="E157" s="174" t="s">
        <v>1</v>
      </c>
      <c r="F157" s="174"/>
      <c r="G157" s="131">
        <v>71.97</v>
      </c>
      <c r="H157" s="182">
        <v>102.39</v>
      </c>
      <c r="I157" s="175" t="s">
        <v>71</v>
      </c>
      <c r="J157" s="109">
        <f>H157*1.25</f>
        <v>127.9875</v>
      </c>
      <c r="K157" s="266">
        <f>J157*G157</f>
        <v>9211.2603749999998</v>
      </c>
    </row>
    <row r="158" spans="1:11" x14ac:dyDescent="0.25">
      <c r="A158" s="198" t="s">
        <v>484</v>
      </c>
      <c r="B158" s="174" t="s">
        <v>85</v>
      </c>
      <c r="C158" s="324" t="s">
        <v>419</v>
      </c>
      <c r="D158" s="245" t="s">
        <v>418</v>
      </c>
      <c r="E158" s="174" t="s">
        <v>1</v>
      </c>
      <c r="F158" s="174"/>
      <c r="G158" s="181">
        <v>604.83000000000004</v>
      </c>
      <c r="H158" s="182">
        <v>24.92</v>
      </c>
      <c r="I158" s="175" t="s">
        <v>71</v>
      </c>
      <c r="J158" s="109">
        <f t="shared" ref="J158:J166" si="27">H158*1.25</f>
        <v>31.150000000000002</v>
      </c>
      <c r="K158" s="266">
        <f>J158*G158</f>
        <v>18840.454500000003</v>
      </c>
    </row>
    <row r="159" spans="1:11" ht="27" thickBot="1" x14ac:dyDescent="0.3">
      <c r="A159" s="198" t="s">
        <v>485</v>
      </c>
      <c r="B159" s="129" t="s">
        <v>85</v>
      </c>
      <c r="C159" s="324" t="s">
        <v>417</v>
      </c>
      <c r="D159" s="211" t="s">
        <v>416</v>
      </c>
      <c r="E159" s="174" t="s">
        <v>1</v>
      </c>
      <c r="F159" s="174"/>
      <c r="G159" s="181">
        <v>604.83000000000004</v>
      </c>
      <c r="H159" s="182">
        <v>9.2799999999999994</v>
      </c>
      <c r="I159" s="175" t="s">
        <v>71</v>
      </c>
      <c r="J159" s="109">
        <f t="shared" si="27"/>
        <v>11.6</v>
      </c>
      <c r="K159" s="266">
        <f>J159*G159</f>
        <v>7016.0280000000002</v>
      </c>
    </row>
    <row r="160" spans="1:11" ht="25.95" customHeight="1" thickBot="1" x14ac:dyDescent="0.3">
      <c r="A160" s="225" t="s">
        <v>486</v>
      </c>
      <c r="B160" s="226"/>
      <c r="C160" s="226"/>
      <c r="D160" s="342" t="s">
        <v>421</v>
      </c>
      <c r="E160" s="226"/>
      <c r="F160" s="226"/>
      <c r="G160" s="228"/>
      <c r="H160" s="229"/>
      <c r="I160" s="230"/>
      <c r="J160" s="231"/>
      <c r="K160" s="232">
        <f>SUM(K161:K166)</f>
        <v>65269.092749999996</v>
      </c>
    </row>
    <row r="161" spans="1:11" ht="26.4" x14ac:dyDescent="0.25">
      <c r="A161" s="198" t="s">
        <v>487</v>
      </c>
      <c r="B161" s="129" t="s">
        <v>85</v>
      </c>
      <c r="C161" s="348" t="s">
        <v>228</v>
      </c>
      <c r="D161" s="251" t="s">
        <v>423</v>
      </c>
      <c r="E161" s="129" t="s">
        <v>1</v>
      </c>
      <c r="F161" s="129"/>
      <c r="G161" s="131">
        <v>1648.12</v>
      </c>
      <c r="H161" s="130">
        <v>5.3</v>
      </c>
      <c r="I161" s="128" t="str">
        <f>I159</f>
        <v>BDI 1</v>
      </c>
      <c r="J161" s="109">
        <f t="shared" si="27"/>
        <v>6.625</v>
      </c>
      <c r="K161" s="266">
        <f t="shared" ref="K161:K166" si="28">J161*G161</f>
        <v>10918.795</v>
      </c>
    </row>
    <row r="162" spans="1:11" ht="26.4" x14ac:dyDescent="0.25">
      <c r="A162" s="198" t="s">
        <v>488</v>
      </c>
      <c r="B162" s="174" t="s">
        <v>85</v>
      </c>
      <c r="C162" s="349" t="s">
        <v>426</v>
      </c>
      <c r="D162" s="242" t="s">
        <v>425</v>
      </c>
      <c r="E162" s="174" t="s">
        <v>1</v>
      </c>
      <c r="F162" s="174"/>
      <c r="G162" s="181">
        <v>216.86</v>
      </c>
      <c r="H162" s="182">
        <v>6.72</v>
      </c>
      <c r="I162" s="175" t="s">
        <v>71</v>
      </c>
      <c r="J162" s="176">
        <f t="shared" si="27"/>
        <v>8.4</v>
      </c>
      <c r="K162" s="210">
        <f t="shared" si="28"/>
        <v>1821.6240000000003</v>
      </c>
    </row>
    <row r="163" spans="1:11" ht="26.4" x14ac:dyDescent="0.25">
      <c r="A163" s="198" t="s">
        <v>489</v>
      </c>
      <c r="B163" s="174" t="s">
        <v>85</v>
      </c>
      <c r="C163" s="349" t="s">
        <v>429</v>
      </c>
      <c r="D163" s="251" t="s">
        <v>428</v>
      </c>
      <c r="E163" s="174" t="s">
        <v>1</v>
      </c>
      <c r="F163" s="174"/>
      <c r="G163" s="181">
        <v>1648.12</v>
      </c>
      <c r="H163" s="182">
        <v>17.36</v>
      </c>
      <c r="I163" s="175" t="s">
        <v>71</v>
      </c>
      <c r="J163" s="176">
        <f t="shared" si="27"/>
        <v>21.7</v>
      </c>
      <c r="K163" s="210">
        <f t="shared" si="28"/>
        <v>35764.203999999998</v>
      </c>
    </row>
    <row r="164" spans="1:11" ht="26.4" x14ac:dyDescent="0.25">
      <c r="A164" s="198" t="s">
        <v>490</v>
      </c>
      <c r="B164" s="174" t="s">
        <v>85</v>
      </c>
      <c r="C164" s="349" t="s">
        <v>431</v>
      </c>
      <c r="D164" s="242" t="s">
        <v>430</v>
      </c>
      <c r="E164" s="174" t="s">
        <v>1</v>
      </c>
      <c r="F164" s="174"/>
      <c r="G164" s="181">
        <v>216.86</v>
      </c>
      <c r="H164" s="182">
        <v>14.53</v>
      </c>
      <c r="I164" s="175" t="s">
        <v>71</v>
      </c>
      <c r="J164" s="176">
        <f t="shared" si="27"/>
        <v>18.162499999999998</v>
      </c>
      <c r="K164" s="210">
        <f t="shared" si="28"/>
        <v>3938.7197499999997</v>
      </c>
    </row>
    <row r="165" spans="1:11" x14ac:dyDescent="0.25">
      <c r="A165" s="198" t="s">
        <v>491</v>
      </c>
      <c r="B165" s="174" t="s">
        <v>85</v>
      </c>
      <c r="C165" t="s">
        <v>433</v>
      </c>
      <c r="D165" s="347" t="s">
        <v>432</v>
      </c>
      <c r="E165" s="174" t="s">
        <v>1</v>
      </c>
      <c r="F165" s="174"/>
      <c r="G165" s="181">
        <v>294</v>
      </c>
      <c r="H165" s="182">
        <v>4.22</v>
      </c>
      <c r="I165" s="175" t="s">
        <v>71</v>
      </c>
      <c r="J165" s="176">
        <f t="shared" si="27"/>
        <v>5.2749999999999995</v>
      </c>
      <c r="K165" s="210">
        <f t="shared" si="28"/>
        <v>1550.85</v>
      </c>
    </row>
    <row r="166" spans="1:11" ht="27" thickBot="1" x14ac:dyDescent="0.3">
      <c r="A166" s="198" t="s">
        <v>492</v>
      </c>
      <c r="B166" s="174" t="s">
        <v>85</v>
      </c>
      <c r="C166" s="349" t="s">
        <v>435</v>
      </c>
      <c r="D166" s="251" t="s">
        <v>434</v>
      </c>
      <c r="E166" s="174" t="s">
        <v>1</v>
      </c>
      <c r="F166" s="174"/>
      <c r="G166" s="181">
        <v>294</v>
      </c>
      <c r="H166" s="182">
        <v>30.68</v>
      </c>
      <c r="I166" s="175" t="s">
        <v>71</v>
      </c>
      <c r="J166" s="176">
        <f t="shared" si="27"/>
        <v>38.35</v>
      </c>
      <c r="K166" s="210">
        <f t="shared" si="28"/>
        <v>11274.9</v>
      </c>
    </row>
    <row r="167" spans="1:11" ht="25.95" customHeight="1" thickBot="1" x14ac:dyDescent="0.3">
      <c r="A167" s="225" t="s">
        <v>493</v>
      </c>
      <c r="B167" s="226"/>
      <c r="C167" s="226"/>
      <c r="D167" s="227" t="s">
        <v>437</v>
      </c>
      <c r="E167" s="226"/>
      <c r="F167" s="226"/>
      <c r="G167" s="228"/>
      <c r="H167" s="229"/>
      <c r="I167" s="230"/>
      <c r="J167" s="231"/>
      <c r="K167" s="232">
        <f>SUM(K168:K175)</f>
        <v>469118.98575000005</v>
      </c>
    </row>
    <row r="168" spans="1:11" ht="39.6" x14ac:dyDescent="0.25">
      <c r="A168" s="198" t="s">
        <v>494</v>
      </c>
      <c r="B168" s="129" t="s">
        <v>279</v>
      </c>
      <c r="C168" s="129">
        <v>4</v>
      </c>
      <c r="D168" s="189" t="s">
        <v>900</v>
      </c>
      <c r="E168" s="129" t="s">
        <v>1</v>
      </c>
      <c r="F168" s="129"/>
      <c r="G168" s="131">
        <v>199.74</v>
      </c>
      <c r="H168" s="130">
        <v>1612</v>
      </c>
      <c r="I168" s="128" t="str">
        <f>I166</f>
        <v>BDI 1</v>
      </c>
      <c r="J168" s="109">
        <f t="shared" ref="J168:J175" si="29">H168*1.25</f>
        <v>2015</v>
      </c>
      <c r="K168" s="266">
        <f>J168*G168</f>
        <v>402476.10000000003</v>
      </c>
    </row>
    <row r="169" spans="1:11" ht="39.6" x14ac:dyDescent="0.25">
      <c r="A169" s="198" t="s">
        <v>495</v>
      </c>
      <c r="B169" s="129" t="s">
        <v>85</v>
      </c>
      <c r="C169" s="244" t="s">
        <v>326</v>
      </c>
      <c r="D169" s="307" t="s">
        <v>325</v>
      </c>
      <c r="E169" s="174" t="s">
        <v>1</v>
      </c>
      <c r="F169" s="174"/>
      <c r="G169" s="181">
        <v>34.86</v>
      </c>
      <c r="H169" s="182">
        <v>571.82000000000005</v>
      </c>
      <c r="I169" s="175" t="s">
        <v>71</v>
      </c>
      <c r="J169" s="109">
        <f t="shared" si="29"/>
        <v>714.77500000000009</v>
      </c>
      <c r="K169" s="266">
        <f t="shared" ref="K169:K175" si="30">J169*G169</f>
        <v>24917.056500000002</v>
      </c>
    </row>
    <row r="170" spans="1:11" ht="39.6" x14ac:dyDescent="0.25">
      <c r="A170" s="198" t="s">
        <v>496</v>
      </c>
      <c r="B170" s="174" t="s">
        <v>85</v>
      </c>
      <c r="C170" s="9" t="s">
        <v>355</v>
      </c>
      <c r="D170" s="189" t="s">
        <v>356</v>
      </c>
      <c r="E170" s="174" t="s">
        <v>1</v>
      </c>
      <c r="F170" s="174"/>
      <c r="G170" s="181">
        <v>11.25</v>
      </c>
      <c r="H170" s="182">
        <v>709.66</v>
      </c>
      <c r="I170" s="175" t="s">
        <v>71</v>
      </c>
      <c r="J170" s="109">
        <f t="shared" si="29"/>
        <v>887.07499999999993</v>
      </c>
      <c r="K170" s="266">
        <f t="shared" si="30"/>
        <v>9979.59375</v>
      </c>
    </row>
    <row r="171" spans="1:11" ht="26.4" x14ac:dyDescent="0.25">
      <c r="A171" s="198" t="s">
        <v>497</v>
      </c>
      <c r="B171" s="174" t="s">
        <v>83</v>
      </c>
      <c r="C171" s="339">
        <v>102181</v>
      </c>
      <c r="D171" s="307" t="s">
        <v>440</v>
      </c>
      <c r="E171" s="174" t="s">
        <v>1</v>
      </c>
      <c r="F171" s="174"/>
      <c r="G171" s="181">
        <v>9</v>
      </c>
      <c r="H171" s="182">
        <v>496.56</v>
      </c>
      <c r="I171" s="175" t="s">
        <v>71</v>
      </c>
      <c r="J171" s="109">
        <f t="shared" si="29"/>
        <v>620.70000000000005</v>
      </c>
      <c r="K171" s="266">
        <f t="shared" si="30"/>
        <v>5586.3</v>
      </c>
    </row>
    <row r="172" spans="1:11" ht="26.4" x14ac:dyDescent="0.25">
      <c r="A172" s="198" t="s">
        <v>498</v>
      </c>
      <c r="B172" s="174" t="s">
        <v>83</v>
      </c>
      <c r="C172" s="174">
        <v>92594</v>
      </c>
      <c r="D172" s="242" t="s">
        <v>444</v>
      </c>
      <c r="E172" s="174" t="s">
        <v>121</v>
      </c>
      <c r="F172" s="174"/>
      <c r="G172" s="181">
        <v>1</v>
      </c>
      <c r="H172" s="182">
        <v>1733.25</v>
      </c>
      <c r="I172" s="175" t="s">
        <v>71</v>
      </c>
      <c r="J172" s="176">
        <f t="shared" si="29"/>
        <v>2166.5625</v>
      </c>
      <c r="K172" s="266">
        <f t="shared" si="30"/>
        <v>2166.5625</v>
      </c>
    </row>
    <row r="173" spans="1:11" ht="26.4" x14ac:dyDescent="0.25">
      <c r="A173" s="198" t="s">
        <v>499</v>
      </c>
      <c r="B173" s="174" t="s">
        <v>279</v>
      </c>
      <c r="C173" s="174">
        <v>3</v>
      </c>
      <c r="D173" s="189" t="s">
        <v>333</v>
      </c>
      <c r="E173" s="174" t="s">
        <v>1</v>
      </c>
      <c r="F173" s="174"/>
      <c r="G173" s="181">
        <v>8.5</v>
      </c>
      <c r="H173" s="182">
        <v>550</v>
      </c>
      <c r="I173" s="175" t="s">
        <v>71</v>
      </c>
      <c r="J173" s="176">
        <f t="shared" si="29"/>
        <v>687.5</v>
      </c>
      <c r="K173" s="266">
        <f t="shared" si="30"/>
        <v>5843.75</v>
      </c>
    </row>
    <row r="174" spans="1:11" x14ac:dyDescent="0.25">
      <c r="A174" s="198" t="s">
        <v>631</v>
      </c>
      <c r="B174" s="174" t="s">
        <v>85</v>
      </c>
      <c r="C174" s="322" t="s">
        <v>803</v>
      </c>
      <c r="D174" s="322" t="s">
        <v>802</v>
      </c>
      <c r="E174" s="174" t="s">
        <v>1</v>
      </c>
      <c r="F174" s="174"/>
      <c r="G174" s="181">
        <v>17.75</v>
      </c>
      <c r="H174" s="182">
        <v>501.2</v>
      </c>
      <c r="I174" s="175" t="s">
        <v>71</v>
      </c>
      <c r="J174" s="176">
        <f t="shared" si="29"/>
        <v>626.5</v>
      </c>
      <c r="K174" s="266">
        <f t="shared" si="30"/>
        <v>11120.375</v>
      </c>
    </row>
    <row r="175" spans="1:11" ht="27" thickBot="1" x14ac:dyDescent="0.3">
      <c r="A175" s="198" t="s">
        <v>804</v>
      </c>
      <c r="B175" s="174" t="s">
        <v>83</v>
      </c>
      <c r="C175" s="129">
        <v>91341</v>
      </c>
      <c r="D175" s="307" t="s">
        <v>629</v>
      </c>
      <c r="E175" s="174" t="s">
        <v>1</v>
      </c>
      <c r="F175" s="174"/>
      <c r="G175" s="181">
        <v>10.24</v>
      </c>
      <c r="H175" s="182">
        <v>549.16</v>
      </c>
      <c r="I175" s="175" t="s">
        <v>71</v>
      </c>
      <c r="J175" s="176">
        <f t="shared" si="29"/>
        <v>686.44999999999993</v>
      </c>
      <c r="K175" s="210">
        <f t="shared" si="30"/>
        <v>7029.2479999999996</v>
      </c>
    </row>
    <row r="176" spans="1:11" ht="25.95" customHeight="1" thickBot="1" x14ac:dyDescent="0.3">
      <c r="A176" s="225" t="s">
        <v>632</v>
      </c>
      <c r="B176" s="226"/>
      <c r="C176" s="226"/>
      <c r="D176" s="342" t="s">
        <v>725</v>
      </c>
      <c r="E176" s="226"/>
      <c r="F176" s="226"/>
      <c r="G176" s="228"/>
      <c r="H176" s="229"/>
      <c r="I176" s="230"/>
      <c r="J176" s="231"/>
      <c r="K176" s="232">
        <f>SUM(K177:K187)</f>
        <v>37222.141500000005</v>
      </c>
    </row>
    <row r="177" spans="1:11" ht="52.8" x14ac:dyDescent="0.25">
      <c r="A177" s="198" t="s">
        <v>648</v>
      </c>
      <c r="B177" s="129" t="s">
        <v>85</v>
      </c>
      <c r="C177" s="359" t="s">
        <v>710</v>
      </c>
      <c r="D177" s="211" t="s">
        <v>709</v>
      </c>
      <c r="E177" s="129" t="s">
        <v>121</v>
      </c>
      <c r="F177" s="129"/>
      <c r="G177" s="131">
        <v>9</v>
      </c>
      <c r="H177" s="130">
        <v>558.32000000000005</v>
      </c>
      <c r="I177" s="128" t="str">
        <f>I175</f>
        <v>BDI 1</v>
      </c>
      <c r="J177" s="109">
        <f t="shared" ref="J177:J187" si="31">H177*1.25</f>
        <v>697.90000000000009</v>
      </c>
      <c r="K177" s="266">
        <f t="shared" ref="K177:K187" si="32">G177*J177</f>
        <v>6281.1</v>
      </c>
    </row>
    <row r="178" spans="1:11" ht="26.4" x14ac:dyDescent="0.25">
      <c r="A178" s="198" t="s">
        <v>649</v>
      </c>
      <c r="B178" s="174" t="s">
        <v>85</v>
      </c>
      <c r="C178" s="350" t="s">
        <v>634</v>
      </c>
      <c r="D178" s="307" t="s">
        <v>633</v>
      </c>
      <c r="E178" s="174" t="s">
        <v>121</v>
      </c>
      <c r="F178" s="174"/>
      <c r="G178" s="181">
        <v>3</v>
      </c>
      <c r="H178" s="182">
        <v>451.69</v>
      </c>
      <c r="I178" s="175" t="str">
        <f>I177</f>
        <v>BDI 1</v>
      </c>
      <c r="J178" s="109">
        <f t="shared" si="31"/>
        <v>564.61249999999995</v>
      </c>
      <c r="K178" s="266">
        <f t="shared" si="32"/>
        <v>1693.8374999999999</v>
      </c>
    </row>
    <row r="179" spans="1:11" ht="39.6" x14ac:dyDescent="0.25">
      <c r="A179" s="198" t="s">
        <v>650</v>
      </c>
      <c r="B179" s="174" t="s">
        <v>85</v>
      </c>
      <c r="C179" s="351" t="s">
        <v>636</v>
      </c>
      <c r="D179" s="189" t="s">
        <v>635</v>
      </c>
      <c r="E179" s="174" t="s">
        <v>121</v>
      </c>
      <c r="F179" s="174"/>
      <c r="G179" s="181">
        <v>9</v>
      </c>
      <c r="H179" s="182">
        <v>297.89999999999998</v>
      </c>
      <c r="I179" s="175" t="str">
        <f>I178</f>
        <v>BDI 1</v>
      </c>
      <c r="J179" s="109">
        <f t="shared" si="31"/>
        <v>372.375</v>
      </c>
      <c r="K179" s="266">
        <f t="shared" si="32"/>
        <v>3351.375</v>
      </c>
    </row>
    <row r="180" spans="1:11" ht="26.4" x14ac:dyDescent="0.25">
      <c r="A180" s="198" t="s">
        <v>659</v>
      </c>
      <c r="B180" s="183" t="s">
        <v>85</v>
      </c>
      <c r="C180" s="211" t="s">
        <v>654</v>
      </c>
      <c r="D180" s="189" t="s">
        <v>653</v>
      </c>
      <c r="E180" s="183" t="s">
        <v>1</v>
      </c>
      <c r="F180" s="174"/>
      <c r="G180" s="181">
        <v>10.55</v>
      </c>
      <c r="H180" s="182">
        <v>338.96</v>
      </c>
      <c r="I180" s="175" t="s">
        <v>71</v>
      </c>
      <c r="J180" s="109">
        <f t="shared" si="31"/>
        <v>423.7</v>
      </c>
      <c r="K180" s="266">
        <f t="shared" si="32"/>
        <v>4470.0349999999999</v>
      </c>
    </row>
    <row r="181" spans="1:11" ht="52.8" x14ac:dyDescent="0.25">
      <c r="A181" s="198" t="s">
        <v>660</v>
      </c>
      <c r="B181" s="174" t="s">
        <v>85</v>
      </c>
      <c r="C181" s="358" t="s">
        <v>657</v>
      </c>
      <c r="D181" s="307" t="s">
        <v>656</v>
      </c>
      <c r="E181" s="174" t="s">
        <v>121</v>
      </c>
      <c r="F181" s="174"/>
      <c r="G181" s="181">
        <v>2</v>
      </c>
      <c r="H181" s="182">
        <v>390.43</v>
      </c>
      <c r="I181" s="175" t="s">
        <v>71</v>
      </c>
      <c r="J181" s="176">
        <f t="shared" si="31"/>
        <v>488.03750000000002</v>
      </c>
      <c r="K181" s="210">
        <f t="shared" si="32"/>
        <v>976.07500000000005</v>
      </c>
    </row>
    <row r="182" spans="1:11" ht="26.4" x14ac:dyDescent="0.25">
      <c r="A182" s="198" t="s">
        <v>663</v>
      </c>
      <c r="B182" s="183" t="s">
        <v>85</v>
      </c>
      <c r="C182" s="358" t="s">
        <v>662</v>
      </c>
      <c r="D182" s="189" t="s">
        <v>661</v>
      </c>
      <c r="E182" s="183" t="s">
        <v>1</v>
      </c>
      <c r="F182" s="174"/>
      <c r="G182" s="181">
        <v>21.24</v>
      </c>
      <c r="H182" s="182">
        <v>608.98</v>
      </c>
      <c r="I182" s="175" t="s">
        <v>71</v>
      </c>
      <c r="J182" s="176">
        <f t="shared" si="31"/>
        <v>761.22500000000002</v>
      </c>
      <c r="K182" s="210">
        <f t="shared" si="32"/>
        <v>16168.419</v>
      </c>
    </row>
    <row r="183" spans="1:11" ht="39.6" x14ac:dyDescent="0.25">
      <c r="A183" s="198" t="s">
        <v>699</v>
      </c>
      <c r="B183" s="358" t="s">
        <v>85</v>
      </c>
      <c r="C183" s="377" t="s">
        <v>692</v>
      </c>
      <c r="D183" s="212" t="s">
        <v>693</v>
      </c>
      <c r="E183" s="358" t="s">
        <v>121</v>
      </c>
      <c r="F183" s="378">
        <f>'[3]MEMORIA DE CALCULO'!H1426</f>
        <v>0</v>
      </c>
      <c r="G183" s="419">
        <v>9</v>
      </c>
      <c r="H183" s="203">
        <v>122.57</v>
      </c>
      <c r="I183" s="200" t="s">
        <v>71</v>
      </c>
      <c r="J183" s="222">
        <f t="shared" si="31"/>
        <v>153.21249999999998</v>
      </c>
      <c r="K183" s="261">
        <f t="shared" si="32"/>
        <v>1378.9124999999999</v>
      </c>
    </row>
    <row r="184" spans="1:11" ht="39.6" x14ac:dyDescent="0.25">
      <c r="A184" s="198" t="s">
        <v>700</v>
      </c>
      <c r="B184" s="358" t="s">
        <v>85</v>
      </c>
      <c r="C184" s="358" t="s">
        <v>694</v>
      </c>
      <c r="D184" s="212" t="s">
        <v>695</v>
      </c>
      <c r="E184" s="358" t="s">
        <v>121</v>
      </c>
      <c r="F184" s="378">
        <f>'[3]MEMORIA DE CALCULO'!H1438</f>
        <v>0</v>
      </c>
      <c r="G184" s="419">
        <v>2</v>
      </c>
      <c r="H184" s="203">
        <v>152.51</v>
      </c>
      <c r="I184" s="200" t="s">
        <v>71</v>
      </c>
      <c r="J184" s="222">
        <f t="shared" si="31"/>
        <v>190.63749999999999</v>
      </c>
      <c r="K184" s="261">
        <f t="shared" si="32"/>
        <v>381.27499999999998</v>
      </c>
    </row>
    <row r="185" spans="1:11" ht="39.6" x14ac:dyDescent="0.25">
      <c r="A185" s="198" t="s">
        <v>701</v>
      </c>
      <c r="B185" s="358" t="s">
        <v>85</v>
      </c>
      <c r="C185" s="358" t="s">
        <v>696</v>
      </c>
      <c r="D185" s="212" t="s">
        <v>697</v>
      </c>
      <c r="E185" s="358" t="s">
        <v>121</v>
      </c>
      <c r="F185" s="378">
        <f>'[3]MEMORIA DE CALCULO'!H1478</f>
        <v>7</v>
      </c>
      <c r="G185" s="419">
        <v>2</v>
      </c>
      <c r="H185" s="203">
        <v>198.07</v>
      </c>
      <c r="I185" s="200" t="s">
        <v>71</v>
      </c>
      <c r="J185" s="222">
        <f t="shared" si="31"/>
        <v>247.58749999999998</v>
      </c>
      <c r="K185" s="261">
        <f t="shared" si="32"/>
        <v>495.17499999999995</v>
      </c>
    </row>
    <row r="186" spans="1:11" ht="79.2" x14ac:dyDescent="0.25">
      <c r="A186" s="198" t="s">
        <v>702</v>
      </c>
      <c r="B186" s="183" t="s">
        <v>85</v>
      </c>
      <c r="C186" s="358" t="s">
        <v>698</v>
      </c>
      <c r="D186" s="212" t="s">
        <v>729</v>
      </c>
      <c r="E186" s="183" t="s">
        <v>121</v>
      </c>
      <c r="F186" s="174"/>
      <c r="G186" s="181">
        <v>2</v>
      </c>
      <c r="H186" s="203">
        <v>574.04</v>
      </c>
      <c r="I186" s="200" t="s">
        <v>71</v>
      </c>
      <c r="J186" s="222">
        <f t="shared" si="31"/>
        <v>717.55</v>
      </c>
      <c r="K186" s="261">
        <f t="shared" si="32"/>
        <v>1435.1</v>
      </c>
    </row>
    <row r="187" spans="1:11" ht="13.8" thickBot="1" x14ac:dyDescent="0.3">
      <c r="A187" s="198" t="s">
        <v>703</v>
      </c>
      <c r="B187" s="267" t="s">
        <v>85</v>
      </c>
      <c r="C187" s="375" t="s">
        <v>690</v>
      </c>
      <c r="D187" s="53" t="s">
        <v>691</v>
      </c>
      <c r="E187" s="375" t="s">
        <v>121</v>
      </c>
      <c r="F187" s="376">
        <f>'[3]MEMORIA DE CALCULO'!H1397</f>
        <v>0</v>
      </c>
      <c r="G187" s="420">
        <v>11</v>
      </c>
      <c r="H187" s="203">
        <v>42.97</v>
      </c>
      <c r="I187" s="200" t="s">
        <v>71</v>
      </c>
      <c r="J187" s="222">
        <f t="shared" si="31"/>
        <v>53.712499999999999</v>
      </c>
      <c r="K187" s="261">
        <f t="shared" si="32"/>
        <v>590.83749999999998</v>
      </c>
    </row>
    <row r="188" spans="1:11" ht="25.95" customHeight="1" thickBot="1" x14ac:dyDescent="0.3">
      <c r="A188" s="225" t="s">
        <v>679</v>
      </c>
      <c r="B188" s="271"/>
      <c r="C188" s="374"/>
      <c r="D188" s="227" t="s">
        <v>726</v>
      </c>
      <c r="E188" s="271"/>
      <c r="F188" s="271"/>
      <c r="G188" s="313"/>
      <c r="H188" s="314"/>
      <c r="I188" s="315"/>
      <c r="J188" s="373"/>
      <c r="K188" s="232">
        <f>SUM(K189:K195)</f>
        <v>2859.6449695807501</v>
      </c>
    </row>
    <row r="189" spans="1:11" ht="26.4" x14ac:dyDescent="0.25">
      <c r="A189" s="382" t="s">
        <v>713</v>
      </c>
      <c r="B189" s="280" t="s">
        <v>85</v>
      </c>
      <c r="C189" s="330" t="s">
        <v>681</v>
      </c>
      <c r="D189" s="307" t="s">
        <v>680</v>
      </c>
      <c r="E189" s="280" t="s">
        <v>86</v>
      </c>
      <c r="F189" s="177"/>
      <c r="G189" s="284">
        <v>19.827935790000002</v>
      </c>
      <c r="H189" s="285">
        <v>42.74</v>
      </c>
      <c r="I189" s="188" t="str">
        <f>I182</f>
        <v>BDI 1</v>
      </c>
      <c r="J189" s="178">
        <f t="shared" ref="J189:J195" si="33">H189*1.25</f>
        <v>53.425000000000004</v>
      </c>
      <c r="K189" s="306">
        <f t="shared" ref="K189:K195" si="34">G189*J189</f>
        <v>1059.3074695807502</v>
      </c>
    </row>
    <row r="190" spans="1:11" ht="26.4" x14ac:dyDescent="0.25">
      <c r="A190" s="382" t="s">
        <v>714</v>
      </c>
      <c r="B190" s="273" t="s">
        <v>85</v>
      </c>
      <c r="C190" s="358" t="s">
        <v>683</v>
      </c>
      <c r="D190" s="189" t="s">
        <v>682</v>
      </c>
      <c r="E190" s="273" t="s">
        <v>86</v>
      </c>
      <c r="F190" s="201"/>
      <c r="G190" s="202">
        <v>8</v>
      </c>
      <c r="H190" s="203">
        <v>20.64</v>
      </c>
      <c r="I190" s="200" t="str">
        <f>I189</f>
        <v>BDI 1</v>
      </c>
      <c r="J190" s="176">
        <f t="shared" si="33"/>
        <v>25.8</v>
      </c>
      <c r="K190" s="210">
        <f t="shared" si="34"/>
        <v>206.4</v>
      </c>
    </row>
    <row r="191" spans="1:11" ht="26.4" x14ac:dyDescent="0.25">
      <c r="A191" s="382" t="s">
        <v>715</v>
      </c>
      <c r="B191" s="273" t="s">
        <v>85</v>
      </c>
      <c r="C191" s="358" t="s">
        <v>685</v>
      </c>
      <c r="D191" s="307" t="s">
        <v>684</v>
      </c>
      <c r="E191" s="273" t="s">
        <v>86</v>
      </c>
      <c r="F191" s="201"/>
      <c r="G191" s="202">
        <v>8</v>
      </c>
      <c r="H191" s="203">
        <v>18.100000000000001</v>
      </c>
      <c r="I191" s="200" t="s">
        <v>71</v>
      </c>
      <c r="J191" s="176">
        <f t="shared" si="33"/>
        <v>22.625</v>
      </c>
      <c r="K191" s="210">
        <f t="shared" si="34"/>
        <v>181</v>
      </c>
    </row>
    <row r="192" spans="1:11" ht="26.4" x14ac:dyDescent="0.25">
      <c r="A192" s="382" t="s">
        <v>716</v>
      </c>
      <c r="B192" s="273" t="s">
        <v>85</v>
      </c>
      <c r="C192" s="359" t="s">
        <v>687</v>
      </c>
      <c r="D192" s="189" t="s">
        <v>686</v>
      </c>
      <c r="E192" s="273" t="s">
        <v>86</v>
      </c>
      <c r="F192" s="201"/>
      <c r="G192" s="202">
        <v>8</v>
      </c>
      <c r="H192" s="203">
        <v>21.07</v>
      </c>
      <c r="I192" s="200" t="s">
        <v>71</v>
      </c>
      <c r="J192" s="176">
        <f t="shared" si="33"/>
        <v>26.337499999999999</v>
      </c>
      <c r="K192" s="210">
        <f t="shared" si="34"/>
        <v>210.7</v>
      </c>
    </row>
    <row r="193" spans="1:11" ht="26.4" x14ac:dyDescent="0.25">
      <c r="A193" s="382" t="s">
        <v>717</v>
      </c>
      <c r="B193" s="183" t="s">
        <v>85</v>
      </c>
      <c r="C193" s="358" t="s">
        <v>689</v>
      </c>
      <c r="D193" s="307" t="s">
        <v>688</v>
      </c>
      <c r="E193" s="273" t="s">
        <v>86</v>
      </c>
      <c r="F193" s="201"/>
      <c r="G193" s="202">
        <v>8</v>
      </c>
      <c r="H193" s="203">
        <v>40.71</v>
      </c>
      <c r="I193" s="200" t="s">
        <v>71</v>
      </c>
      <c r="J193" s="222">
        <f t="shared" si="33"/>
        <v>50.887500000000003</v>
      </c>
      <c r="K193" s="261">
        <f t="shared" si="34"/>
        <v>407.1</v>
      </c>
    </row>
    <row r="194" spans="1:11" x14ac:dyDescent="0.25">
      <c r="A194" s="382" t="s">
        <v>723</v>
      </c>
      <c r="B194" s="30" t="s">
        <v>85</v>
      </c>
      <c r="C194" s="358" t="s">
        <v>718</v>
      </c>
      <c r="D194" s="212" t="s">
        <v>719</v>
      </c>
      <c r="E194" s="380" t="s">
        <v>121</v>
      </c>
      <c r="F194" s="201"/>
      <c r="G194" s="202">
        <v>4</v>
      </c>
      <c r="H194" s="203">
        <v>61.29</v>
      </c>
      <c r="I194" s="200" t="s">
        <v>71</v>
      </c>
      <c r="J194" s="222">
        <f t="shared" si="33"/>
        <v>76.612499999999997</v>
      </c>
      <c r="K194" s="261">
        <f t="shared" si="34"/>
        <v>306.45</v>
      </c>
    </row>
    <row r="195" spans="1:11" ht="53.4" thickBot="1" x14ac:dyDescent="0.3">
      <c r="A195" s="382" t="s">
        <v>724</v>
      </c>
      <c r="B195" s="273" t="s">
        <v>85</v>
      </c>
      <c r="C195" s="358" t="s">
        <v>720</v>
      </c>
      <c r="D195" s="212" t="s">
        <v>721</v>
      </c>
      <c r="E195" s="273" t="s">
        <v>121</v>
      </c>
      <c r="F195" s="201"/>
      <c r="G195" s="202">
        <v>1</v>
      </c>
      <c r="H195" s="203">
        <v>390.95</v>
      </c>
      <c r="I195" s="200" t="s">
        <v>71</v>
      </c>
      <c r="J195" s="222">
        <f t="shared" si="33"/>
        <v>488.6875</v>
      </c>
      <c r="K195" s="261">
        <f t="shared" si="34"/>
        <v>488.6875</v>
      </c>
    </row>
    <row r="196" spans="1:11" ht="25.95" customHeight="1" thickBot="1" x14ac:dyDescent="0.3">
      <c r="A196" s="225" t="s">
        <v>505</v>
      </c>
      <c r="B196" s="226"/>
      <c r="C196" s="226"/>
      <c r="D196" s="227" t="s">
        <v>513</v>
      </c>
      <c r="E196" s="226"/>
      <c r="F196" s="226"/>
      <c r="G196" s="228"/>
      <c r="H196" s="229"/>
      <c r="I196" s="230"/>
      <c r="J196" s="231"/>
      <c r="K196" s="232">
        <f>SUM(K197:K205)</f>
        <v>27128.535999999996</v>
      </c>
    </row>
    <row r="197" spans="1:11" ht="26.4" x14ac:dyDescent="0.25">
      <c r="A197" s="198" t="s">
        <v>507</v>
      </c>
      <c r="B197" s="129" t="s">
        <v>85</v>
      </c>
      <c r="C197" s="312" t="s">
        <v>509</v>
      </c>
      <c r="D197" s="307" t="s">
        <v>508</v>
      </c>
      <c r="E197" s="129" t="s">
        <v>1</v>
      </c>
      <c r="F197" s="129"/>
      <c r="G197" s="131">
        <v>707.56</v>
      </c>
      <c r="H197" s="130">
        <v>7.02</v>
      </c>
      <c r="I197" s="128" t="str">
        <f>I173</f>
        <v>BDI 1</v>
      </c>
      <c r="J197" s="109">
        <f t="shared" ref="J197:J205" si="35">H197*1.25</f>
        <v>8.7749999999999986</v>
      </c>
      <c r="K197" s="266">
        <f>G197*J197</f>
        <v>6208.8389999999981</v>
      </c>
    </row>
    <row r="198" spans="1:11" ht="52.8" x14ac:dyDescent="0.25">
      <c r="A198" s="198" t="s">
        <v>512</v>
      </c>
      <c r="B198" s="129" t="s">
        <v>85</v>
      </c>
      <c r="C198" s="129" t="s">
        <v>125</v>
      </c>
      <c r="D198" s="212" t="s">
        <v>124</v>
      </c>
      <c r="E198" s="129" t="s">
        <v>84</v>
      </c>
      <c r="F198" s="174"/>
      <c r="G198" s="181">
        <v>16.73</v>
      </c>
      <c r="H198" s="182">
        <v>124.92</v>
      </c>
      <c r="I198" s="128" t="str">
        <f>I197</f>
        <v>BDI 1</v>
      </c>
      <c r="J198" s="109">
        <f t="shared" si="35"/>
        <v>156.15</v>
      </c>
      <c r="K198" s="266">
        <f>G198*J198</f>
        <v>2612.3895000000002</v>
      </c>
    </row>
    <row r="199" spans="1:11" x14ac:dyDescent="0.25">
      <c r="A199" s="198" t="s">
        <v>520</v>
      </c>
      <c r="B199" s="129" t="s">
        <v>85</v>
      </c>
      <c r="C199" s="174" t="s">
        <v>127</v>
      </c>
      <c r="D199" s="244" t="s">
        <v>126</v>
      </c>
      <c r="E199" s="174" t="s">
        <v>86</v>
      </c>
      <c r="F199" s="174"/>
      <c r="G199" s="181">
        <v>6</v>
      </c>
      <c r="H199" s="182">
        <v>55.15</v>
      </c>
      <c r="I199" s="128" t="str">
        <f>I198</f>
        <v>BDI 1</v>
      </c>
      <c r="J199" s="109">
        <f t="shared" si="35"/>
        <v>68.9375</v>
      </c>
      <c r="K199" s="266">
        <f>G199*J199</f>
        <v>413.625</v>
      </c>
    </row>
    <row r="200" spans="1:11" ht="26.4" x14ac:dyDescent="0.25">
      <c r="A200" s="198" t="s">
        <v>521</v>
      </c>
      <c r="B200" s="177" t="s">
        <v>83</v>
      </c>
      <c r="C200" s="177">
        <v>93358</v>
      </c>
      <c r="D200" s="234" t="s">
        <v>130</v>
      </c>
      <c r="E200" s="201" t="s">
        <v>84</v>
      </c>
      <c r="F200" s="201"/>
      <c r="G200" s="202">
        <v>1.77</v>
      </c>
      <c r="H200" s="203">
        <v>67.25</v>
      </c>
      <c r="I200" s="128" t="str">
        <f>I199</f>
        <v>BDI 1</v>
      </c>
      <c r="J200" s="109">
        <f t="shared" si="35"/>
        <v>84.0625</v>
      </c>
      <c r="K200" s="266">
        <f>G200*J200</f>
        <v>148.79062500000001</v>
      </c>
    </row>
    <row r="201" spans="1:11" x14ac:dyDescent="0.25">
      <c r="A201" s="198" t="s">
        <v>522</v>
      </c>
      <c r="B201" s="174" t="s">
        <v>85</v>
      </c>
      <c r="C201" s="345" t="s">
        <v>159</v>
      </c>
      <c r="D201" s="212" t="s">
        <v>157</v>
      </c>
      <c r="E201" s="174" t="s">
        <v>94</v>
      </c>
      <c r="F201" s="177"/>
      <c r="G201" s="181">
        <v>116.03</v>
      </c>
      <c r="H201" s="182">
        <v>13.01</v>
      </c>
      <c r="I201" s="128" t="str">
        <f t="shared" ref="I201:I202" si="36">I200</f>
        <v>BDI 1</v>
      </c>
      <c r="J201" s="109">
        <f t="shared" si="35"/>
        <v>16.262499999999999</v>
      </c>
      <c r="K201" s="266">
        <f t="shared" ref="K201:K205" si="37">G201*J201</f>
        <v>1886.9378749999998</v>
      </c>
    </row>
    <row r="202" spans="1:11" x14ac:dyDescent="0.25">
      <c r="A202" s="198" t="s">
        <v>523</v>
      </c>
      <c r="B202" s="174" t="s">
        <v>85</v>
      </c>
      <c r="C202" s="345" t="s">
        <v>160</v>
      </c>
      <c r="D202" s="212" t="s">
        <v>158</v>
      </c>
      <c r="E202" s="174" t="s">
        <v>94</v>
      </c>
      <c r="F202" s="177"/>
      <c r="G202" s="181">
        <v>4.07</v>
      </c>
      <c r="H202" s="182">
        <v>14.03</v>
      </c>
      <c r="I202" s="128" t="str">
        <f t="shared" si="36"/>
        <v>BDI 1</v>
      </c>
      <c r="J202" s="109">
        <f t="shared" si="35"/>
        <v>17.537499999999998</v>
      </c>
      <c r="K202" s="266">
        <f t="shared" si="37"/>
        <v>71.377624999999995</v>
      </c>
    </row>
    <row r="203" spans="1:11" x14ac:dyDescent="0.25">
      <c r="A203" s="198" t="s">
        <v>524</v>
      </c>
      <c r="B203" s="174" t="s">
        <v>85</v>
      </c>
      <c r="C203" s="201" t="s">
        <v>152</v>
      </c>
      <c r="D203" s="221" t="s">
        <v>137</v>
      </c>
      <c r="E203" s="201" t="s">
        <v>1</v>
      </c>
      <c r="F203" s="174"/>
      <c r="G203" s="181">
        <v>2.21</v>
      </c>
      <c r="H203" s="182">
        <v>18.64</v>
      </c>
      <c r="I203" s="175" t="s">
        <v>71</v>
      </c>
      <c r="J203" s="176">
        <f t="shared" si="35"/>
        <v>23.3</v>
      </c>
      <c r="K203" s="210">
        <f t="shared" si="37"/>
        <v>51.493000000000002</v>
      </c>
    </row>
    <row r="204" spans="1:11" ht="39.6" x14ac:dyDescent="0.25">
      <c r="A204" s="283" t="s">
        <v>525</v>
      </c>
      <c r="B204" s="201" t="s">
        <v>85</v>
      </c>
      <c r="C204" s="201" t="s">
        <v>155</v>
      </c>
      <c r="D204" s="241" t="s">
        <v>154</v>
      </c>
      <c r="E204" s="174" t="s">
        <v>84</v>
      </c>
      <c r="F204" s="174"/>
      <c r="G204" s="181">
        <v>2.63</v>
      </c>
      <c r="H204" s="182">
        <v>663.53</v>
      </c>
      <c r="I204" s="175" t="s">
        <v>71</v>
      </c>
      <c r="J204" s="176">
        <f t="shared" si="35"/>
        <v>829.41249999999991</v>
      </c>
      <c r="K204" s="210">
        <f t="shared" si="37"/>
        <v>2181.3548749999995</v>
      </c>
    </row>
    <row r="205" spans="1:11" ht="40.200000000000003" thickBot="1" x14ac:dyDescent="0.3">
      <c r="A205" s="353" t="s">
        <v>534</v>
      </c>
      <c r="B205" s="174" t="s">
        <v>85</v>
      </c>
      <c r="C205" s="244" t="s">
        <v>533</v>
      </c>
      <c r="D205" s="189" t="s">
        <v>532</v>
      </c>
      <c r="E205" s="201" t="s">
        <v>1</v>
      </c>
      <c r="F205" s="201"/>
      <c r="G205" s="202">
        <v>44.07</v>
      </c>
      <c r="H205" s="203">
        <v>246.04</v>
      </c>
      <c r="I205" s="200" t="s">
        <v>71</v>
      </c>
      <c r="J205" s="222">
        <f t="shared" si="35"/>
        <v>307.55</v>
      </c>
      <c r="K205" s="261">
        <f t="shared" si="37"/>
        <v>13553.728500000001</v>
      </c>
    </row>
    <row r="206" spans="1:11" ht="25.95" customHeight="1" thickBot="1" x14ac:dyDescent="0.3">
      <c r="A206" s="225" t="s">
        <v>526</v>
      </c>
      <c r="B206" s="226"/>
      <c r="C206" s="226"/>
      <c r="D206" s="227" t="s">
        <v>527</v>
      </c>
      <c r="E206" s="226"/>
      <c r="F206" s="226"/>
      <c r="G206" s="228"/>
      <c r="H206" s="229"/>
      <c r="I206" s="230"/>
      <c r="J206" s="231"/>
      <c r="K206" s="232">
        <f>SUM(K207:K210)</f>
        <v>5622.4874999999993</v>
      </c>
    </row>
    <row r="207" spans="1:11" ht="39.6" x14ac:dyDescent="0.25">
      <c r="A207" s="198" t="s">
        <v>537</v>
      </c>
      <c r="B207" s="129" t="s">
        <v>83</v>
      </c>
      <c r="C207" s="129">
        <v>92413</v>
      </c>
      <c r="D207" s="246" t="s">
        <v>166</v>
      </c>
      <c r="E207" s="129" t="s">
        <v>1</v>
      </c>
      <c r="F207" s="129"/>
      <c r="G207" s="131">
        <v>13.32</v>
      </c>
      <c r="H207" s="130">
        <v>146.44999999999999</v>
      </c>
      <c r="I207" s="128" t="str">
        <f>I204</f>
        <v>BDI 1</v>
      </c>
      <c r="J207" s="109">
        <f>H207*1.25</f>
        <v>183.0625</v>
      </c>
      <c r="K207" s="266">
        <f>G207*J207</f>
        <v>2438.3924999999999</v>
      </c>
    </row>
    <row r="208" spans="1:11" ht="26.4" x14ac:dyDescent="0.25">
      <c r="A208" s="198" t="s">
        <v>538</v>
      </c>
      <c r="B208" s="129" t="s">
        <v>83</v>
      </c>
      <c r="C208" s="174">
        <v>92760</v>
      </c>
      <c r="D208" s="233" t="s">
        <v>171</v>
      </c>
      <c r="E208" s="201" t="s">
        <v>94</v>
      </c>
      <c r="F208" s="201"/>
      <c r="G208" s="202">
        <v>44.84</v>
      </c>
      <c r="H208" s="203">
        <v>13.53</v>
      </c>
      <c r="I208" s="175" t="s">
        <v>71</v>
      </c>
      <c r="J208" s="109">
        <f>H208*1.25</f>
        <v>16.912499999999998</v>
      </c>
      <c r="K208" s="266">
        <f>G208*J208</f>
        <v>758.35649999999998</v>
      </c>
    </row>
    <row r="209" spans="1:11" ht="26.4" x14ac:dyDescent="0.25">
      <c r="A209" s="198" t="s">
        <v>539</v>
      </c>
      <c r="B209" s="129" t="s">
        <v>83</v>
      </c>
      <c r="C209" s="174">
        <v>92762</v>
      </c>
      <c r="D209" s="212" t="s">
        <v>173</v>
      </c>
      <c r="E209" s="201" t="s">
        <v>94</v>
      </c>
      <c r="F209" s="201"/>
      <c r="G209" s="202">
        <v>72.81</v>
      </c>
      <c r="H209" s="203">
        <v>11.68</v>
      </c>
      <c r="I209" s="175" t="s">
        <v>71</v>
      </c>
      <c r="J209" s="109">
        <f>H209*1.25</f>
        <v>14.6</v>
      </c>
      <c r="K209" s="266">
        <f>G209*J209</f>
        <v>1063.0260000000001</v>
      </c>
    </row>
    <row r="210" spans="1:11" ht="27" thickBot="1" x14ac:dyDescent="0.3">
      <c r="A210" s="198" t="s">
        <v>540</v>
      </c>
      <c r="B210" s="201" t="s">
        <v>85</v>
      </c>
      <c r="C210" s="263" t="s">
        <v>181</v>
      </c>
      <c r="D210" s="8" t="s">
        <v>180</v>
      </c>
      <c r="E210" s="201" t="s">
        <v>84</v>
      </c>
      <c r="F210" s="201"/>
      <c r="G210" s="202">
        <v>1.5</v>
      </c>
      <c r="H210" s="203">
        <v>726.78</v>
      </c>
      <c r="I210" s="175" t="s">
        <v>71</v>
      </c>
      <c r="J210" s="109">
        <f>H210*1.25</f>
        <v>908.47499999999991</v>
      </c>
      <c r="K210" s="266">
        <f>G210*J210</f>
        <v>1362.7124999999999</v>
      </c>
    </row>
    <row r="211" spans="1:11" ht="25.95" customHeight="1" thickBot="1" x14ac:dyDescent="0.3">
      <c r="A211" s="225" t="s">
        <v>542</v>
      </c>
      <c r="B211" s="226"/>
      <c r="C211" s="226"/>
      <c r="D211" s="227" t="s">
        <v>536</v>
      </c>
      <c r="E211" s="226"/>
      <c r="F211" s="226"/>
      <c r="G211" s="355"/>
      <c r="H211" s="229"/>
      <c r="I211" s="230"/>
      <c r="J211" s="231"/>
      <c r="K211" s="232">
        <f>K212+K213</f>
        <v>4934.5835000000006</v>
      </c>
    </row>
    <row r="212" spans="1:11" ht="13.8" customHeight="1" x14ac:dyDescent="0.25">
      <c r="A212" s="198" t="s">
        <v>543</v>
      </c>
      <c r="B212" s="177" t="s">
        <v>85</v>
      </c>
      <c r="C212" s="267" t="s">
        <v>213</v>
      </c>
      <c r="D212" s="269" t="s">
        <v>215</v>
      </c>
      <c r="E212" s="177" t="s">
        <v>1</v>
      </c>
      <c r="F212" s="177" t="s">
        <v>96</v>
      </c>
      <c r="G212" s="223">
        <v>99.14</v>
      </c>
      <c r="H212" s="224">
        <v>22.22</v>
      </c>
      <c r="I212" s="128" t="str">
        <f>I210</f>
        <v>BDI 1</v>
      </c>
      <c r="J212" s="109">
        <f>H212*1.25</f>
        <v>27.774999999999999</v>
      </c>
      <c r="K212" s="266">
        <f>G212*J212</f>
        <v>2753.6134999999999</v>
      </c>
    </row>
    <row r="213" spans="1:11" ht="27" thickBot="1" x14ac:dyDescent="0.3">
      <c r="A213" s="318" t="s">
        <v>552</v>
      </c>
      <c r="B213" s="201" t="s">
        <v>83</v>
      </c>
      <c r="C213" s="258">
        <v>98562</v>
      </c>
      <c r="D213" s="319" t="s">
        <v>549</v>
      </c>
      <c r="E213" s="201" t="s">
        <v>1</v>
      </c>
      <c r="F213" s="201"/>
      <c r="G213" s="202">
        <v>44.06</v>
      </c>
      <c r="H213" s="203">
        <v>39.6</v>
      </c>
      <c r="I213" s="188" t="str">
        <f>I212</f>
        <v>BDI 1</v>
      </c>
      <c r="J213" s="178">
        <f>H213*1.25</f>
        <v>49.5</v>
      </c>
      <c r="K213" s="306">
        <f t="shared" ref="K213" si="38">G213*J213</f>
        <v>2180.9700000000003</v>
      </c>
    </row>
    <row r="214" spans="1:11" ht="25.95" customHeight="1" thickBot="1" x14ac:dyDescent="0.3">
      <c r="A214" s="225" t="s">
        <v>544</v>
      </c>
      <c r="B214" s="226"/>
      <c r="C214" s="226"/>
      <c r="D214" s="227" t="s">
        <v>545</v>
      </c>
      <c r="E214" s="226"/>
      <c r="F214" s="226"/>
      <c r="G214" s="228"/>
      <c r="H214" s="229"/>
      <c r="I214" s="230"/>
      <c r="J214" s="231"/>
      <c r="K214" s="232">
        <f>SUM(K215:K216)</f>
        <v>5833.8653750000003</v>
      </c>
    </row>
    <row r="215" spans="1:11" ht="39.6" x14ac:dyDescent="0.25">
      <c r="A215" s="198" t="s">
        <v>547</v>
      </c>
      <c r="B215" s="184" t="s">
        <v>83</v>
      </c>
      <c r="C215" s="280">
        <v>87905</v>
      </c>
      <c r="D215" s="274" t="s">
        <v>217</v>
      </c>
      <c r="E215" s="184" t="s">
        <v>1</v>
      </c>
      <c r="F215" s="184"/>
      <c r="G215" s="185">
        <v>90.43</v>
      </c>
      <c r="H215" s="186">
        <v>6.89</v>
      </c>
      <c r="I215" s="128" t="str">
        <f>I210</f>
        <v>BDI 1</v>
      </c>
      <c r="J215" s="109">
        <f>H215*1.25</f>
        <v>8.6124999999999989</v>
      </c>
      <c r="K215" s="266">
        <f>G215*J215</f>
        <v>778.82837499999994</v>
      </c>
    </row>
    <row r="216" spans="1:11" ht="27" thickBot="1" x14ac:dyDescent="0.3">
      <c r="A216" s="198" t="s">
        <v>550</v>
      </c>
      <c r="B216" s="174" t="s">
        <v>85</v>
      </c>
      <c r="C216" s="345" t="s">
        <v>554</v>
      </c>
      <c r="D216" s="307" t="s">
        <v>553</v>
      </c>
      <c r="E216" s="174" t="s">
        <v>1</v>
      </c>
      <c r="F216" s="174"/>
      <c r="G216" s="181">
        <v>90.43</v>
      </c>
      <c r="H216" s="182">
        <v>44.72</v>
      </c>
      <c r="I216" s="128" t="str">
        <f>I215</f>
        <v>BDI 1</v>
      </c>
      <c r="J216" s="109">
        <f>H216*1.25</f>
        <v>55.9</v>
      </c>
      <c r="K216" s="266">
        <f t="shared" ref="K216" si="39">G216*J216</f>
        <v>5055.0370000000003</v>
      </c>
    </row>
    <row r="217" spans="1:11" ht="25.95" customHeight="1" thickBot="1" x14ac:dyDescent="0.3">
      <c r="A217" s="225" t="s">
        <v>556</v>
      </c>
      <c r="B217" s="226"/>
      <c r="C217" s="226"/>
      <c r="D217" s="227" t="s">
        <v>557</v>
      </c>
      <c r="E217" s="226"/>
      <c r="F217" s="226"/>
      <c r="G217" s="228"/>
      <c r="H217" s="229"/>
      <c r="I217" s="230"/>
      <c r="J217" s="231"/>
      <c r="K217" s="232">
        <f>SUM(K218:K226)</f>
        <v>153072.75812499999</v>
      </c>
    </row>
    <row r="218" spans="1:11" x14ac:dyDescent="0.25">
      <c r="A218" s="198" t="s">
        <v>568</v>
      </c>
      <c r="B218" s="129" t="s">
        <v>85</v>
      </c>
      <c r="C218" s="346" t="s">
        <v>559</v>
      </c>
      <c r="D218" s="323" t="s">
        <v>558</v>
      </c>
      <c r="E218" s="129" t="s">
        <v>84</v>
      </c>
      <c r="F218" s="129"/>
      <c r="G218" s="131">
        <v>39.479999999999997</v>
      </c>
      <c r="H218" s="130">
        <v>38.17</v>
      </c>
      <c r="I218" s="128" t="str">
        <f>I216</f>
        <v>BDI 1</v>
      </c>
      <c r="J218" s="109">
        <f t="shared" ref="J218:J226" si="40">H218*1.25</f>
        <v>47.712500000000006</v>
      </c>
      <c r="K218" s="266">
        <f>G218*J218</f>
        <v>1883.6895000000002</v>
      </c>
    </row>
    <row r="219" spans="1:11" x14ac:dyDescent="0.25">
      <c r="A219" s="198" t="s">
        <v>570</v>
      </c>
      <c r="B219" s="129" t="s">
        <v>85</v>
      </c>
      <c r="C219" s="174" t="s">
        <v>238</v>
      </c>
      <c r="D219" s="304" t="s">
        <v>237</v>
      </c>
      <c r="E219" s="129" t="s">
        <v>1</v>
      </c>
      <c r="F219" s="174"/>
      <c r="G219" s="181">
        <v>820.81</v>
      </c>
      <c r="H219" s="182">
        <v>4.1399999999999997</v>
      </c>
      <c r="I219" s="128" t="s">
        <v>71</v>
      </c>
      <c r="J219" s="176">
        <f t="shared" si="40"/>
        <v>5.1749999999999998</v>
      </c>
      <c r="K219" s="266">
        <f>G219*J219</f>
        <v>4247.69175</v>
      </c>
    </row>
    <row r="220" spans="1:11" ht="52.8" x14ac:dyDescent="0.25">
      <c r="A220" s="198" t="s">
        <v>571</v>
      </c>
      <c r="B220" s="174" t="s">
        <v>279</v>
      </c>
      <c r="C220" s="346">
        <v>5</v>
      </c>
      <c r="D220" s="189" t="s">
        <v>566</v>
      </c>
      <c r="E220" s="174" t="s">
        <v>1</v>
      </c>
      <c r="F220" s="174"/>
      <c r="G220" s="181">
        <v>623.42999999999995</v>
      </c>
      <c r="H220" s="182">
        <v>127.04</v>
      </c>
      <c r="I220" s="128" t="str">
        <f>I219</f>
        <v>BDI 1</v>
      </c>
      <c r="J220" s="176">
        <f t="shared" si="40"/>
        <v>158.80000000000001</v>
      </c>
      <c r="K220" s="266">
        <f>G220*J220</f>
        <v>99000.683999999994</v>
      </c>
    </row>
    <row r="221" spans="1:11" ht="26.4" x14ac:dyDescent="0.25">
      <c r="A221" s="198" t="s">
        <v>572</v>
      </c>
      <c r="B221" s="174" t="s">
        <v>85</v>
      </c>
      <c r="C221" s="360" t="s">
        <v>563</v>
      </c>
      <c r="D221" s="251" t="s">
        <v>562</v>
      </c>
      <c r="E221" s="174" t="s">
        <v>1</v>
      </c>
      <c r="F221" s="174"/>
      <c r="G221" s="181">
        <v>623.42999999999995</v>
      </c>
      <c r="H221" s="182">
        <v>15.3</v>
      </c>
      <c r="I221" s="175" t="str">
        <f>I220</f>
        <v>BDI 1</v>
      </c>
      <c r="J221" s="176">
        <f t="shared" si="40"/>
        <v>19.125</v>
      </c>
      <c r="K221" s="266">
        <f t="shared" ref="K221:K226" si="41">G221*J221</f>
        <v>11923.098749999999</v>
      </c>
    </row>
    <row r="222" spans="1:11" ht="26.4" x14ac:dyDescent="0.25">
      <c r="A222" s="198" t="s">
        <v>573</v>
      </c>
      <c r="B222" s="174" t="s">
        <v>83</v>
      </c>
      <c r="C222" s="174">
        <v>97114</v>
      </c>
      <c r="D222" s="242" t="s">
        <v>564</v>
      </c>
      <c r="E222" s="174" t="s">
        <v>86</v>
      </c>
      <c r="F222" s="174"/>
      <c r="G222" s="181">
        <v>623.42999999999995</v>
      </c>
      <c r="H222" s="182">
        <v>0.31</v>
      </c>
      <c r="I222" s="175" t="s">
        <v>71</v>
      </c>
      <c r="J222" s="176">
        <f t="shared" si="40"/>
        <v>0.38750000000000001</v>
      </c>
      <c r="K222" s="266">
        <f t="shared" si="41"/>
        <v>241.57912499999998</v>
      </c>
    </row>
    <row r="223" spans="1:11" ht="39.6" x14ac:dyDescent="0.25">
      <c r="A223" s="198" t="s">
        <v>569</v>
      </c>
      <c r="B223" s="174" t="s">
        <v>279</v>
      </c>
      <c r="C223" s="174">
        <v>6</v>
      </c>
      <c r="D223" s="189" t="s">
        <v>567</v>
      </c>
      <c r="E223" s="174" t="s">
        <v>1</v>
      </c>
      <c r="F223" s="174"/>
      <c r="G223" s="181">
        <v>197.38</v>
      </c>
      <c r="H223" s="182">
        <v>86.87</v>
      </c>
      <c r="I223" s="175" t="s">
        <v>71</v>
      </c>
      <c r="J223" s="176">
        <f t="shared" si="40"/>
        <v>108.58750000000001</v>
      </c>
      <c r="K223" s="210">
        <f t="shared" si="41"/>
        <v>21433.000749999999</v>
      </c>
    </row>
    <row r="224" spans="1:11" ht="26.4" x14ac:dyDescent="0.25">
      <c r="A224" s="198" t="s">
        <v>575</v>
      </c>
      <c r="B224" s="174" t="s">
        <v>85</v>
      </c>
      <c r="C224" s="360" t="s">
        <v>563</v>
      </c>
      <c r="D224" s="251" t="s">
        <v>562</v>
      </c>
      <c r="E224" s="174" t="s">
        <v>1</v>
      </c>
      <c r="F224" s="174"/>
      <c r="G224" s="181">
        <v>197.38</v>
      </c>
      <c r="H224" s="182">
        <v>15.3</v>
      </c>
      <c r="I224" s="175" t="s">
        <v>71</v>
      </c>
      <c r="J224" s="176">
        <f t="shared" si="40"/>
        <v>19.125</v>
      </c>
      <c r="K224" s="210">
        <f t="shared" si="41"/>
        <v>3774.8924999999999</v>
      </c>
    </row>
    <row r="225" spans="1:11" ht="26.4" x14ac:dyDescent="0.25">
      <c r="A225" s="198" t="s">
        <v>576</v>
      </c>
      <c r="B225" s="174" t="s">
        <v>83</v>
      </c>
      <c r="C225" s="174">
        <v>97114</v>
      </c>
      <c r="D225" s="242" t="s">
        <v>564</v>
      </c>
      <c r="E225" s="174" t="s">
        <v>86</v>
      </c>
      <c r="F225" s="174"/>
      <c r="G225" s="181">
        <v>197.38</v>
      </c>
      <c r="H225" s="182">
        <v>0.31</v>
      </c>
      <c r="I225" s="175" t="s">
        <v>71</v>
      </c>
      <c r="J225" s="176">
        <f t="shared" si="40"/>
        <v>0.38750000000000001</v>
      </c>
      <c r="K225" s="210">
        <f t="shared" si="41"/>
        <v>76.484750000000005</v>
      </c>
    </row>
    <row r="226" spans="1:11" ht="53.4" thickBot="1" x14ac:dyDescent="0.3">
      <c r="A226" s="198" t="s">
        <v>577</v>
      </c>
      <c r="B226" s="201" t="s">
        <v>85</v>
      </c>
      <c r="C226" s="201" t="s">
        <v>265</v>
      </c>
      <c r="D226" s="307" t="s">
        <v>264</v>
      </c>
      <c r="E226" s="201" t="s">
        <v>86</v>
      </c>
      <c r="F226" s="201"/>
      <c r="G226" s="202">
        <v>164.06</v>
      </c>
      <c r="H226" s="203">
        <v>51.16</v>
      </c>
      <c r="I226" s="175" t="s">
        <v>71</v>
      </c>
      <c r="J226" s="176">
        <f t="shared" si="40"/>
        <v>63.949999999999996</v>
      </c>
      <c r="K226" s="210">
        <f t="shared" si="41"/>
        <v>10491.636999999999</v>
      </c>
    </row>
    <row r="227" spans="1:11" ht="25.95" customHeight="1" thickBot="1" x14ac:dyDescent="0.3">
      <c r="A227" s="225" t="s">
        <v>584</v>
      </c>
      <c r="B227" s="226"/>
      <c r="C227" s="226"/>
      <c r="D227" s="342" t="s">
        <v>643</v>
      </c>
      <c r="E227" s="226"/>
      <c r="F227" s="226"/>
      <c r="G227" s="228"/>
      <c r="H227" s="229"/>
      <c r="I227" s="230"/>
      <c r="J227" s="231"/>
      <c r="K227" s="232">
        <f>SUM(K228:K234)</f>
        <v>273119.5675</v>
      </c>
    </row>
    <row r="228" spans="1:11" x14ac:dyDescent="0.25">
      <c r="A228" s="198" t="s">
        <v>574</v>
      </c>
      <c r="B228" s="129" t="s">
        <v>85</v>
      </c>
      <c r="C228" s="308" t="s">
        <v>270</v>
      </c>
      <c r="D228" s="309" t="s">
        <v>269</v>
      </c>
      <c r="E228" s="129" t="s">
        <v>271</v>
      </c>
      <c r="F228" s="129"/>
      <c r="G228" s="131">
        <v>2</v>
      </c>
      <c r="H228" s="130">
        <v>1736.24</v>
      </c>
      <c r="I228" s="128" t="str">
        <f>I222</f>
        <v>BDI 1</v>
      </c>
      <c r="J228" s="109">
        <f t="shared" ref="J228:J234" si="42">H228*1.25</f>
        <v>2170.3000000000002</v>
      </c>
      <c r="K228" s="266">
        <f t="shared" ref="K228:K234" si="43">G228*J228</f>
        <v>4340.6000000000004</v>
      </c>
    </row>
    <row r="229" spans="1:11" ht="66" x14ac:dyDescent="0.25">
      <c r="A229" s="198" t="s">
        <v>623</v>
      </c>
      <c r="B229" s="129" t="s">
        <v>279</v>
      </c>
      <c r="C229" s="174">
        <v>1</v>
      </c>
      <c r="D229" s="189" t="s">
        <v>305</v>
      </c>
      <c r="E229" s="174" t="s">
        <v>1</v>
      </c>
      <c r="F229" s="174"/>
      <c r="G229" s="181">
        <v>340.4</v>
      </c>
      <c r="H229" s="182">
        <v>313.79000000000002</v>
      </c>
      <c r="I229" s="175" t="str">
        <f>I221</f>
        <v>BDI 1</v>
      </c>
      <c r="J229" s="109">
        <f t="shared" si="42"/>
        <v>392.23750000000001</v>
      </c>
      <c r="K229" s="266">
        <f t="shared" si="43"/>
        <v>133517.64499999999</v>
      </c>
    </row>
    <row r="230" spans="1:11" ht="79.2" x14ac:dyDescent="0.25">
      <c r="A230" s="198" t="s">
        <v>624</v>
      </c>
      <c r="B230" s="174" t="s">
        <v>279</v>
      </c>
      <c r="C230" s="174">
        <v>2</v>
      </c>
      <c r="D230" s="211" t="s">
        <v>641</v>
      </c>
      <c r="E230" s="174" t="s">
        <v>1</v>
      </c>
      <c r="F230" s="174"/>
      <c r="G230" s="181">
        <v>340.4</v>
      </c>
      <c r="H230" s="182">
        <v>220.58</v>
      </c>
      <c r="I230" s="175" t="s">
        <v>71</v>
      </c>
      <c r="J230" s="176">
        <f t="shared" si="42"/>
        <v>275.72500000000002</v>
      </c>
      <c r="K230" s="210">
        <f t="shared" si="43"/>
        <v>93856.790000000008</v>
      </c>
    </row>
    <row r="231" spans="1:11" ht="26.4" x14ac:dyDescent="0.25">
      <c r="A231" s="198" t="s">
        <v>625</v>
      </c>
      <c r="B231" s="174" t="s">
        <v>279</v>
      </c>
      <c r="C231" s="174">
        <v>3</v>
      </c>
      <c r="D231" s="189" t="s">
        <v>333</v>
      </c>
      <c r="E231" s="174" t="s">
        <v>1</v>
      </c>
      <c r="F231" s="174"/>
      <c r="G231" s="181">
        <v>33.18</v>
      </c>
      <c r="H231" s="182">
        <v>550</v>
      </c>
      <c r="I231" s="175" t="s">
        <v>71</v>
      </c>
      <c r="J231" s="176">
        <f t="shared" si="42"/>
        <v>687.5</v>
      </c>
      <c r="K231" s="210">
        <f t="shared" si="43"/>
        <v>22811.25</v>
      </c>
    </row>
    <row r="232" spans="1:11" ht="26.4" x14ac:dyDescent="0.25">
      <c r="A232" s="198" t="s">
        <v>626</v>
      </c>
      <c r="B232" s="174" t="s">
        <v>85</v>
      </c>
      <c r="C232" s="368" t="s">
        <v>282</v>
      </c>
      <c r="D232" s="212" t="s">
        <v>281</v>
      </c>
      <c r="E232" s="174" t="s">
        <v>86</v>
      </c>
      <c r="F232" s="174"/>
      <c r="G232" s="181">
        <v>36.799999999999997</v>
      </c>
      <c r="H232" s="182">
        <v>108.82</v>
      </c>
      <c r="I232" s="175" t="s">
        <v>71</v>
      </c>
      <c r="J232" s="176">
        <f t="shared" si="42"/>
        <v>136.02499999999998</v>
      </c>
      <c r="K232" s="210">
        <f t="shared" si="43"/>
        <v>5005.7199999999984</v>
      </c>
    </row>
    <row r="233" spans="1:11" ht="26.4" x14ac:dyDescent="0.25">
      <c r="A233" s="198" t="s">
        <v>627</v>
      </c>
      <c r="B233" s="174" t="s">
        <v>85</v>
      </c>
      <c r="C233" s="174" t="s">
        <v>285</v>
      </c>
      <c r="D233" s="307" t="s">
        <v>284</v>
      </c>
      <c r="E233" s="174" t="s">
        <v>86</v>
      </c>
      <c r="F233" s="174"/>
      <c r="G233" s="181">
        <v>92.1</v>
      </c>
      <c r="H233" s="182">
        <v>84.25</v>
      </c>
      <c r="I233" s="175" t="s">
        <v>71</v>
      </c>
      <c r="J233" s="176">
        <f t="shared" si="42"/>
        <v>105.3125</v>
      </c>
      <c r="K233" s="210">
        <f t="shared" si="43"/>
        <v>9699.28125</v>
      </c>
    </row>
    <row r="234" spans="1:11" ht="40.200000000000003" thickBot="1" x14ac:dyDescent="0.3">
      <c r="A234" s="198" t="s">
        <v>628</v>
      </c>
      <c r="B234" s="174" t="s">
        <v>85</v>
      </c>
      <c r="C234" s="310" t="s">
        <v>290</v>
      </c>
      <c r="D234" s="268" t="s">
        <v>289</v>
      </c>
      <c r="E234" s="174" t="s">
        <v>86</v>
      </c>
      <c r="F234" s="174"/>
      <c r="G234" s="181">
        <v>55.3</v>
      </c>
      <c r="H234" s="203">
        <v>56.25</v>
      </c>
      <c r="I234" s="175" t="s">
        <v>71</v>
      </c>
      <c r="J234" s="176">
        <f t="shared" si="42"/>
        <v>70.3125</v>
      </c>
      <c r="K234" s="210">
        <f t="shared" si="43"/>
        <v>3888.28125</v>
      </c>
    </row>
    <row r="235" spans="1:11" ht="25.95" customHeight="1" thickBot="1" x14ac:dyDescent="0.3">
      <c r="A235" s="225" t="s">
        <v>642</v>
      </c>
      <c r="B235" s="271"/>
      <c r="C235" s="271"/>
      <c r="D235" s="342" t="s">
        <v>644</v>
      </c>
      <c r="E235" s="226"/>
      <c r="F235" s="226"/>
      <c r="G235" s="228"/>
      <c r="H235" s="229"/>
      <c r="I235" s="230"/>
      <c r="J235" s="231"/>
      <c r="K235" s="232">
        <f>SUM(K236:K237)</f>
        <v>2561.4297500000002</v>
      </c>
    </row>
    <row r="236" spans="1:11" ht="26.4" x14ac:dyDescent="0.25">
      <c r="A236" s="198" t="s">
        <v>645</v>
      </c>
      <c r="B236" s="129" t="s">
        <v>85</v>
      </c>
      <c r="C236" s="348" t="s">
        <v>228</v>
      </c>
      <c r="D236" s="251" t="s">
        <v>423</v>
      </c>
      <c r="E236" s="129" t="s">
        <v>1</v>
      </c>
      <c r="F236" s="129"/>
      <c r="G236" s="131">
        <v>90.43</v>
      </c>
      <c r="H236" s="130">
        <v>5.3</v>
      </c>
      <c r="I236" s="128" t="str">
        <f>I234</f>
        <v>BDI 1</v>
      </c>
      <c r="J236" s="109">
        <f>H236*1.25</f>
        <v>6.625</v>
      </c>
      <c r="K236" s="266">
        <f>G236*J236</f>
        <v>599.09875</v>
      </c>
    </row>
    <row r="237" spans="1:11" ht="27" thickBot="1" x14ac:dyDescent="0.3">
      <c r="A237" s="198" t="s">
        <v>646</v>
      </c>
      <c r="B237" s="174" t="s">
        <v>85</v>
      </c>
      <c r="C237" s="349" t="s">
        <v>429</v>
      </c>
      <c r="D237" s="242" t="s">
        <v>428</v>
      </c>
      <c r="E237" s="174" t="s">
        <v>1</v>
      </c>
      <c r="F237" s="174"/>
      <c r="G237" s="181">
        <v>90.43</v>
      </c>
      <c r="H237" s="182">
        <v>17.36</v>
      </c>
      <c r="I237" s="175" t="str">
        <f>I236</f>
        <v>BDI 1</v>
      </c>
      <c r="J237" s="109">
        <f>H237*1.25</f>
        <v>21.7</v>
      </c>
      <c r="K237" s="266">
        <f>G237*J237</f>
        <v>1962.3310000000001</v>
      </c>
    </row>
    <row r="238" spans="1:11" ht="25.95" customHeight="1" thickBot="1" x14ac:dyDescent="0.3">
      <c r="A238" s="225" t="s">
        <v>665</v>
      </c>
      <c r="B238" s="271"/>
      <c r="C238" s="271"/>
      <c r="D238" s="342" t="s">
        <v>666</v>
      </c>
      <c r="E238" s="271"/>
      <c r="F238" s="271"/>
      <c r="G238" s="313"/>
      <c r="H238" s="314"/>
      <c r="I238" s="315"/>
      <c r="J238" s="373"/>
      <c r="K238" s="232">
        <f>K239</f>
        <v>1342.117</v>
      </c>
    </row>
    <row r="239" spans="1:11" ht="27" thickBot="1" x14ac:dyDescent="0.3">
      <c r="A239" s="198" t="s">
        <v>670</v>
      </c>
      <c r="B239" s="129" t="s">
        <v>85</v>
      </c>
      <c r="C239" s="330" t="s">
        <v>668</v>
      </c>
      <c r="D239" s="307" t="s">
        <v>667</v>
      </c>
      <c r="E239" s="129" t="s">
        <v>86</v>
      </c>
      <c r="F239" s="129"/>
      <c r="G239" s="131">
        <v>15.26</v>
      </c>
      <c r="H239" s="130">
        <v>70.36</v>
      </c>
      <c r="I239" s="128" t="s">
        <v>79</v>
      </c>
      <c r="J239" s="109">
        <f>H239*1.25</f>
        <v>87.95</v>
      </c>
      <c r="K239" s="266">
        <f>G239*J239</f>
        <v>1342.117</v>
      </c>
    </row>
    <row r="240" spans="1:11" ht="25.95" customHeight="1" thickBot="1" x14ac:dyDescent="0.3">
      <c r="A240" s="225" t="s">
        <v>671</v>
      </c>
      <c r="B240" s="226"/>
      <c r="C240" s="226"/>
      <c r="D240" s="227" t="s">
        <v>672</v>
      </c>
      <c r="E240" s="226"/>
      <c r="F240" s="226"/>
      <c r="G240" s="228"/>
      <c r="H240" s="229"/>
      <c r="I240" s="230"/>
      <c r="J240" s="231"/>
      <c r="K240" s="232">
        <f>SUM(K241:K246)</f>
        <v>7104.4151250000004</v>
      </c>
    </row>
    <row r="241" spans="1:12" ht="39.6" x14ac:dyDescent="0.25">
      <c r="A241" s="198" t="s">
        <v>807</v>
      </c>
      <c r="B241" s="129" t="s">
        <v>85</v>
      </c>
      <c r="C241" s="359" t="s">
        <v>674</v>
      </c>
      <c r="D241" s="311" t="s">
        <v>673</v>
      </c>
      <c r="E241" s="129" t="s">
        <v>121</v>
      </c>
      <c r="F241" s="129"/>
      <c r="G241" s="131">
        <v>3</v>
      </c>
      <c r="H241" s="130">
        <v>183.69</v>
      </c>
      <c r="I241" s="128" t="str">
        <f>I239</f>
        <v>BDI</v>
      </c>
      <c r="J241" s="109">
        <f t="shared" ref="J241:J245" si="44">H241*1.25</f>
        <v>229.61250000000001</v>
      </c>
      <c r="K241" s="266">
        <f t="shared" ref="K241:K245" si="45">G241*J241</f>
        <v>688.83750000000009</v>
      </c>
    </row>
    <row r="242" spans="1:12" ht="26.4" x14ac:dyDescent="0.25">
      <c r="A242" s="198" t="s">
        <v>808</v>
      </c>
      <c r="B242" s="201" t="s">
        <v>85</v>
      </c>
      <c r="C242" s="263" t="s">
        <v>733</v>
      </c>
      <c r="D242" s="268" t="s">
        <v>734</v>
      </c>
      <c r="E242" s="388" t="s">
        <v>86</v>
      </c>
      <c r="F242" s="174"/>
      <c r="G242" s="181">
        <v>135.03</v>
      </c>
      <c r="H242" s="182">
        <v>6.47</v>
      </c>
      <c r="I242" s="175" t="str">
        <f>I241</f>
        <v>BDI</v>
      </c>
      <c r="J242" s="109">
        <f t="shared" si="44"/>
        <v>8.0875000000000004</v>
      </c>
      <c r="K242" s="266">
        <f t="shared" si="45"/>
        <v>1092.0551250000001</v>
      </c>
    </row>
    <row r="243" spans="1:12" ht="39.6" x14ac:dyDescent="0.25">
      <c r="A243" s="198" t="s">
        <v>809</v>
      </c>
      <c r="B243" s="254" t="s">
        <v>85</v>
      </c>
      <c r="C243" s="254" t="s">
        <v>735</v>
      </c>
      <c r="D243" s="212" t="s">
        <v>736</v>
      </c>
      <c r="E243" s="370" t="s">
        <v>86</v>
      </c>
      <c r="F243" s="174"/>
      <c r="G243" s="181">
        <v>35.799999999999997</v>
      </c>
      <c r="H243" s="182">
        <v>99.75</v>
      </c>
      <c r="I243" s="175" t="str">
        <f>I234</f>
        <v>BDI 1</v>
      </c>
      <c r="J243" s="109">
        <f t="shared" si="44"/>
        <v>124.6875</v>
      </c>
      <c r="K243" s="266">
        <f t="shared" si="45"/>
        <v>4463.8125</v>
      </c>
    </row>
    <row r="244" spans="1:12" ht="26.4" x14ac:dyDescent="0.25">
      <c r="A244" s="198" t="s">
        <v>810</v>
      </c>
      <c r="B244" s="254" t="s">
        <v>85</v>
      </c>
      <c r="C244" s="254" t="s">
        <v>737</v>
      </c>
      <c r="D244" s="212" t="s">
        <v>738</v>
      </c>
      <c r="E244" s="388" t="s">
        <v>86</v>
      </c>
      <c r="F244" s="389">
        <f>'[3]MEMORIA DE CALCULO'!E1313</f>
        <v>0</v>
      </c>
      <c r="G244" s="195">
        <v>9.3000000000000007</v>
      </c>
      <c r="H244" s="182">
        <v>11.06</v>
      </c>
      <c r="I244" s="175" t="s">
        <v>71</v>
      </c>
      <c r="J244" s="176">
        <f t="shared" si="44"/>
        <v>13.825000000000001</v>
      </c>
      <c r="K244" s="210">
        <f t="shared" si="45"/>
        <v>128.57250000000002</v>
      </c>
    </row>
    <row r="245" spans="1:12" x14ac:dyDescent="0.25">
      <c r="A245" s="198" t="s">
        <v>811</v>
      </c>
      <c r="B245" s="174" t="s">
        <v>85</v>
      </c>
      <c r="C245" s="254" t="s">
        <v>739</v>
      </c>
      <c r="D245" s="253" t="s">
        <v>740</v>
      </c>
      <c r="E245" s="174" t="s">
        <v>121</v>
      </c>
      <c r="F245" s="174"/>
      <c r="G245" s="181">
        <v>1</v>
      </c>
      <c r="H245" s="182">
        <v>47.91</v>
      </c>
      <c r="I245" s="175" t="s">
        <v>71</v>
      </c>
      <c r="J245" s="176">
        <f t="shared" si="44"/>
        <v>59.887499999999996</v>
      </c>
      <c r="K245" s="210">
        <f t="shared" si="45"/>
        <v>59.887499999999996</v>
      </c>
    </row>
    <row r="246" spans="1:12" ht="40.200000000000003" thickBot="1" x14ac:dyDescent="0.3">
      <c r="A246" s="283" t="s">
        <v>812</v>
      </c>
      <c r="B246" s="201" t="s">
        <v>85</v>
      </c>
      <c r="C246" s="327" t="s">
        <v>742</v>
      </c>
      <c r="D246" s="394" t="s">
        <v>741</v>
      </c>
      <c r="E246" s="201" t="s">
        <v>86</v>
      </c>
      <c r="F246" s="201"/>
      <c r="G246" s="202">
        <v>60</v>
      </c>
      <c r="H246" s="203">
        <v>8.9499999999999993</v>
      </c>
      <c r="I246" s="200" t="s">
        <v>71</v>
      </c>
      <c r="J246" s="222">
        <f t="shared" ref="J246" si="46">H246*1.25</f>
        <v>11.1875</v>
      </c>
      <c r="K246" s="261">
        <f t="shared" ref="K246" si="47">G246*J246</f>
        <v>671.25</v>
      </c>
    </row>
    <row r="247" spans="1:12" ht="25.95" customHeight="1" thickBot="1" x14ac:dyDescent="0.3">
      <c r="A247" s="225" t="s">
        <v>847</v>
      </c>
      <c r="B247" s="226"/>
      <c r="C247" s="226"/>
      <c r="D247" s="342" t="s">
        <v>850</v>
      </c>
      <c r="E247" s="226"/>
      <c r="F247" s="226"/>
      <c r="G247" s="228"/>
      <c r="H247" s="229"/>
      <c r="I247" s="230"/>
      <c r="J247" s="231"/>
      <c r="K247" s="232">
        <f>K248+K249</f>
        <v>19494.886030408739</v>
      </c>
    </row>
    <row r="248" spans="1:12" x14ac:dyDescent="0.25">
      <c r="A248" s="198" t="s">
        <v>848</v>
      </c>
      <c r="B248" s="421" t="s">
        <v>85</v>
      </c>
      <c r="C248" s="174">
        <v>50266</v>
      </c>
      <c r="D248" s="422" t="s">
        <v>852</v>
      </c>
      <c r="E248" s="129" t="s">
        <v>1</v>
      </c>
      <c r="F248" s="129"/>
      <c r="G248" s="131">
        <v>1677</v>
      </c>
      <c r="H248" s="130">
        <v>5.91</v>
      </c>
      <c r="I248" s="128" t="s">
        <v>71</v>
      </c>
      <c r="J248" s="109">
        <f>H248*1.25</f>
        <v>7.3875000000000002</v>
      </c>
      <c r="K248" s="266">
        <f>G248*J248</f>
        <v>12388.8375</v>
      </c>
    </row>
    <row r="249" spans="1:12" ht="25.95" customHeight="1" x14ac:dyDescent="0.25">
      <c r="A249" s="198" t="s">
        <v>851</v>
      </c>
      <c r="B249" s="129" t="s">
        <v>85</v>
      </c>
      <c r="C249" s="330" t="s">
        <v>779</v>
      </c>
      <c r="D249" s="307" t="s">
        <v>778</v>
      </c>
      <c r="E249" s="129" t="s">
        <v>57</v>
      </c>
      <c r="F249" s="129"/>
      <c r="G249" s="405">
        <f>SUM(K248+K240+K238+K235+K227+K217+K214+K211+K206+K196+K188+K176+K167+K160+K155+K148+K144+K138+K121+K105+K100+K97+K94+K88+K82+K73+K66+K59+K54+K49+K47+K39+K29+K17+K9)</f>
        <v>2368682.8434695802</v>
      </c>
      <c r="H249" s="406">
        <v>3.0000000000000001E-3</v>
      </c>
      <c r="I249" s="128"/>
      <c r="J249" s="109"/>
      <c r="K249" s="266">
        <f>G249*0.003</f>
        <v>7106.0485304087406</v>
      </c>
    </row>
    <row r="250" spans="1:12" ht="13.8" thickBot="1" x14ac:dyDescent="0.3">
      <c r="A250" s="287"/>
      <c r="B250" s="288"/>
      <c r="C250" s="289"/>
      <c r="D250" s="290"/>
      <c r="E250" s="290"/>
      <c r="F250" s="290"/>
      <c r="G250" s="291"/>
      <c r="H250" s="292"/>
      <c r="I250" s="293"/>
      <c r="J250" s="294"/>
      <c r="K250" s="295"/>
    </row>
    <row r="251" spans="1:12" s="7" customFormat="1" ht="14.4" thickBot="1" x14ac:dyDescent="0.3">
      <c r="A251" s="296"/>
      <c r="B251" s="297"/>
      <c r="C251" s="298"/>
      <c r="D251" s="299"/>
      <c r="E251" s="299"/>
      <c r="F251" s="299"/>
      <c r="G251" s="300"/>
      <c r="H251" s="301" t="s">
        <v>12</v>
      </c>
      <c r="I251" s="302"/>
      <c r="J251" s="303"/>
      <c r="K251" s="423">
        <f>G249+K249</f>
        <v>2375788.8919999888</v>
      </c>
      <c r="L251" s="124"/>
    </row>
    <row r="252" spans="1:12" s="7" customFormat="1" x14ac:dyDescent="0.25">
      <c r="A252" s="142"/>
      <c r="B252" s="28"/>
      <c r="C252" s="143"/>
      <c r="D252" s="1"/>
      <c r="E252" s="144"/>
      <c r="F252" s="144"/>
      <c r="G252" s="145"/>
      <c r="H252" s="146"/>
      <c r="I252" s="147"/>
      <c r="J252" s="148"/>
      <c r="K252" s="149"/>
      <c r="L252" s="124"/>
    </row>
    <row r="253" spans="1:12" s="7" customFormat="1" x14ac:dyDescent="0.25">
      <c r="A253" s="142"/>
      <c r="B253" s="28"/>
      <c r="C253" s="143"/>
      <c r="D253" s="1"/>
      <c r="E253" s="144"/>
      <c r="F253" s="144"/>
      <c r="G253" s="145"/>
      <c r="H253" s="146"/>
      <c r="I253" s="147"/>
      <c r="J253" s="148"/>
      <c r="K253" s="149"/>
      <c r="L253" s="124"/>
    </row>
    <row r="254" spans="1:12" s="7" customFormat="1" x14ac:dyDescent="0.25">
      <c r="A254" s="559" t="s">
        <v>813</v>
      </c>
      <c r="B254" s="560"/>
      <c r="C254" s="560"/>
      <c r="D254" s="560"/>
      <c r="E254" s="192"/>
      <c r="F254" s="192"/>
      <c r="G254" s="150"/>
      <c r="H254" s="151"/>
      <c r="I254" s="152"/>
      <c r="J254" s="134"/>
      <c r="K254" s="153"/>
      <c r="L254" s="124"/>
    </row>
    <row r="255" spans="1:12" s="7" customFormat="1" x14ac:dyDescent="0.25">
      <c r="A255" s="191"/>
      <c r="B255" s="50"/>
      <c r="C255" s="84"/>
      <c r="D255" s="51"/>
      <c r="E255" s="192"/>
      <c r="F255" s="192"/>
      <c r="G255" s="150"/>
      <c r="H255" s="151"/>
      <c r="I255" s="152"/>
      <c r="J255" s="134"/>
      <c r="K255" s="153"/>
      <c r="L255" s="124"/>
    </row>
    <row r="256" spans="1:12" s="7" customFormat="1" x14ac:dyDescent="0.25">
      <c r="A256" s="191"/>
      <c r="B256" s="50"/>
      <c r="C256" s="84"/>
      <c r="D256" s="51"/>
      <c r="E256" s="192"/>
      <c r="F256" s="192"/>
      <c r="G256" s="150"/>
      <c r="H256" s="151"/>
      <c r="I256" s="152"/>
      <c r="J256" s="134"/>
      <c r="K256" s="153"/>
      <c r="L256" s="124"/>
    </row>
    <row r="257" spans="1:12" s="7" customFormat="1" ht="12.75" customHeight="1" x14ac:dyDescent="0.25">
      <c r="A257" s="191"/>
      <c r="B257" s="601" t="s">
        <v>104</v>
      </c>
      <c r="C257" s="602"/>
      <c r="D257" s="602"/>
      <c r="E257" s="602"/>
      <c r="F257" s="602"/>
      <c r="G257" s="602"/>
      <c r="H257" s="602"/>
      <c r="I257" s="602"/>
      <c r="J257" s="602"/>
      <c r="K257" s="153"/>
      <c r="L257" s="124"/>
    </row>
    <row r="258" spans="1:12" s="7" customFormat="1" ht="12.75" customHeight="1" x14ac:dyDescent="0.25">
      <c r="A258" s="191"/>
      <c r="B258" s="561" t="s">
        <v>105</v>
      </c>
      <c r="C258" s="603"/>
      <c r="D258" s="603"/>
      <c r="E258" s="603"/>
      <c r="F258" s="603"/>
      <c r="G258" s="603"/>
      <c r="H258" s="603"/>
      <c r="I258" s="603"/>
      <c r="J258" s="603"/>
      <c r="K258" s="153"/>
      <c r="L258" s="124"/>
    </row>
    <row r="259" spans="1:12" s="7" customFormat="1" x14ac:dyDescent="0.25">
      <c r="A259" s="191"/>
      <c r="B259" s="561" t="s">
        <v>106</v>
      </c>
      <c r="C259" s="603"/>
      <c r="D259" s="603"/>
      <c r="E259" s="603"/>
      <c r="F259" s="603"/>
      <c r="G259" s="603"/>
      <c r="H259" s="603"/>
      <c r="I259" s="603"/>
      <c r="J259" s="603"/>
      <c r="K259" s="153"/>
      <c r="L259" s="124"/>
    </row>
    <row r="260" spans="1:12" x14ac:dyDescent="0.25">
      <c r="A260" s="191"/>
      <c r="B260" s="50"/>
      <c r="C260" s="84"/>
      <c r="D260" s="51"/>
      <c r="E260" s="170"/>
      <c r="F260" s="192"/>
      <c r="G260" s="150"/>
      <c r="H260" s="151"/>
      <c r="I260" s="152"/>
      <c r="J260" s="134"/>
      <c r="K260" s="153"/>
    </row>
    <row r="261" spans="1:12" x14ac:dyDescent="0.25">
      <c r="A261" s="191"/>
      <c r="B261" s="50"/>
      <c r="C261" s="84"/>
      <c r="D261" s="51"/>
      <c r="E261" s="170"/>
      <c r="F261" s="192"/>
      <c r="G261" s="150"/>
      <c r="H261" s="151"/>
      <c r="I261" s="152"/>
      <c r="J261" s="134"/>
      <c r="K261" s="153"/>
    </row>
    <row r="262" spans="1:12" x14ac:dyDescent="0.25">
      <c r="A262" s="135"/>
      <c r="B262" s="561"/>
      <c r="C262" s="561"/>
      <c r="D262" s="561"/>
      <c r="E262" s="154"/>
      <c r="F262" s="154"/>
      <c r="G262" s="154"/>
      <c r="H262" s="154"/>
      <c r="I262" s="154"/>
      <c r="J262" s="154"/>
      <c r="K262" s="155"/>
    </row>
    <row r="263" spans="1:12" ht="13.8" thickBot="1" x14ac:dyDescent="0.3">
      <c r="A263" s="156"/>
      <c r="B263" s="562"/>
      <c r="C263" s="562"/>
      <c r="D263" s="562"/>
      <c r="E263" s="563"/>
      <c r="F263" s="563"/>
      <c r="G263" s="563"/>
      <c r="H263" s="563"/>
      <c r="I263" s="563"/>
      <c r="J263" s="563"/>
      <c r="K263" s="157"/>
    </row>
    <row r="264" spans="1:12" x14ac:dyDescent="0.25">
      <c r="A264" s="114"/>
      <c r="B264" s="565"/>
      <c r="C264" s="565"/>
      <c r="D264" s="565"/>
      <c r="E264" s="558"/>
      <c r="F264" s="558"/>
      <c r="G264" s="558"/>
      <c r="H264" s="558"/>
      <c r="I264" s="558"/>
      <c r="J264" s="558"/>
      <c r="K264" s="105"/>
    </row>
  </sheetData>
  <mergeCells count="23">
    <mergeCell ref="A254:D254"/>
    <mergeCell ref="A6:K6"/>
    <mergeCell ref="B262:D262"/>
    <mergeCell ref="B263:D263"/>
    <mergeCell ref="B264:D264"/>
    <mergeCell ref="E263:J263"/>
    <mergeCell ref="E264:J264"/>
    <mergeCell ref="B257:J257"/>
    <mergeCell ref="B258:J258"/>
    <mergeCell ref="B259:J259"/>
    <mergeCell ref="E3:G3"/>
    <mergeCell ref="E4:G4"/>
    <mergeCell ref="E5:G5"/>
    <mergeCell ref="A1:K1"/>
    <mergeCell ref="A2:D2"/>
    <mergeCell ref="J2:K2"/>
    <mergeCell ref="A3:D3"/>
    <mergeCell ref="A4:D4"/>
    <mergeCell ref="A5:D5"/>
    <mergeCell ref="E2:I2"/>
    <mergeCell ref="H3:I3"/>
    <mergeCell ref="H4:I4"/>
    <mergeCell ref="H5:I5"/>
  </mergeCells>
  <phoneticPr fontId="31" type="noConversion"/>
  <conditionalFormatting sqref="G8:J8">
    <cfRule type="cellIs" dxfId="30" priority="75" stopIfTrue="1" operator="equal">
      <formula>0</formula>
    </cfRule>
  </conditionalFormatting>
  <conditionalFormatting sqref="G250:J250">
    <cfRule type="cellIs" dxfId="29" priority="55" stopIfTrue="1" operator="equal">
      <formula>0</formula>
    </cfRule>
  </conditionalFormatting>
  <printOptions horizontalCentered="1"/>
  <pageMargins left="0.39370078740157483" right="0.39370078740157483" top="0.39370078740157483" bottom="0.39370078740157483" header="0.31496062992125984" footer="0.31496062992125984"/>
  <pageSetup paperSize="9" scale="40" fitToWidth="0" fitToHeight="0" orientation="portrait" r:id="rId1"/>
  <headerFooter alignWithMargins="0">
    <oddFooter>Página &amp;P de &amp;N</oddFooter>
  </headerFooter>
  <rowBreaks count="1" manualBreakCount="1">
    <brk id="53"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31F58-BC9E-4C0C-9198-58EF123BFD70}">
  <dimension ref="A1:M54"/>
  <sheetViews>
    <sheetView topLeftCell="A16" workbookViewId="0">
      <selection sqref="A1:B1"/>
    </sheetView>
  </sheetViews>
  <sheetFormatPr defaultRowHeight="13.2" x14ac:dyDescent="0.25"/>
  <cols>
    <col min="1" max="1" width="13.6640625" customWidth="1"/>
    <col min="2" max="2" width="13.5546875" customWidth="1"/>
    <col min="3" max="3" width="48.44140625" customWidth="1"/>
    <col min="4" max="4" width="8.77734375" customWidth="1"/>
    <col min="5" max="5" width="12.5546875" customWidth="1"/>
    <col min="6" max="6" width="13.5546875" customWidth="1"/>
    <col min="7" max="7" width="14.33203125" customWidth="1"/>
  </cols>
  <sheetData>
    <row r="1" spans="1:7" ht="66" customHeight="1" thickBot="1" x14ac:dyDescent="0.3">
      <c r="A1" s="617"/>
      <c r="B1" s="618"/>
      <c r="C1" s="619" t="s">
        <v>588</v>
      </c>
      <c r="D1" s="620"/>
      <c r="E1" s="620"/>
      <c r="F1" s="620"/>
      <c r="G1" s="621"/>
    </row>
    <row r="2" spans="1:7" ht="26.4" customHeight="1" x14ac:dyDescent="0.25">
      <c r="A2" s="604" t="s">
        <v>589</v>
      </c>
      <c r="B2" s="630" t="s">
        <v>590</v>
      </c>
      <c r="C2" s="615" t="s">
        <v>305</v>
      </c>
      <c r="D2" s="432" t="s">
        <v>591</v>
      </c>
      <c r="E2" s="433" t="s">
        <v>55</v>
      </c>
      <c r="F2" s="632">
        <v>313.79000000000002</v>
      </c>
      <c r="G2" s="633"/>
    </row>
    <row r="3" spans="1:7" ht="94.8" customHeight="1" x14ac:dyDescent="0.25">
      <c r="A3" s="605"/>
      <c r="B3" s="631"/>
      <c r="C3" s="616"/>
      <c r="D3" s="442" t="s">
        <v>1</v>
      </c>
      <c r="E3" s="443" t="s">
        <v>60</v>
      </c>
      <c r="F3" s="439" t="s">
        <v>592</v>
      </c>
      <c r="G3" s="444" t="s">
        <v>593</v>
      </c>
    </row>
    <row r="4" spans="1:7" ht="39.6" x14ac:dyDescent="0.25">
      <c r="A4" s="446" t="s">
        <v>85</v>
      </c>
      <c r="B4" s="244" t="s">
        <v>858</v>
      </c>
      <c r="C4" s="211" t="s">
        <v>857</v>
      </c>
      <c r="D4" s="436" t="s">
        <v>859</v>
      </c>
      <c r="E4" s="445">
        <v>3.18</v>
      </c>
      <c r="F4" s="409">
        <v>15.0450751</v>
      </c>
      <c r="G4" s="447">
        <f>E4*F4</f>
        <v>47.843338817999999</v>
      </c>
    </row>
    <row r="5" spans="1:7" ht="39.6" x14ac:dyDescent="0.25">
      <c r="A5" s="446" t="s">
        <v>85</v>
      </c>
      <c r="B5" s="244" t="s">
        <v>862</v>
      </c>
      <c r="C5" s="189" t="s">
        <v>860</v>
      </c>
      <c r="D5" s="436" t="s">
        <v>859</v>
      </c>
      <c r="E5" s="441">
        <v>6.13</v>
      </c>
      <c r="F5" s="409">
        <v>15.0450751</v>
      </c>
      <c r="G5" s="447">
        <f>E5*F5</f>
        <v>92.226310362999996</v>
      </c>
    </row>
    <row r="6" spans="1:7" ht="79.2" x14ac:dyDescent="0.25">
      <c r="A6" s="446" t="s">
        <v>85</v>
      </c>
      <c r="B6" s="244" t="s">
        <v>863</v>
      </c>
      <c r="C6" s="189" t="s">
        <v>861</v>
      </c>
      <c r="D6" s="436" t="s">
        <v>859</v>
      </c>
      <c r="E6" s="445">
        <v>9.2390000000000008</v>
      </c>
      <c r="F6" s="409">
        <v>15.0450751</v>
      </c>
      <c r="G6" s="447">
        <f>E6*F6</f>
        <v>139.00144884890003</v>
      </c>
    </row>
    <row r="7" spans="1:7" ht="39.6" x14ac:dyDescent="0.25">
      <c r="A7" s="446"/>
      <c r="B7" s="244" t="s">
        <v>864</v>
      </c>
      <c r="C7" s="189" t="s">
        <v>434</v>
      </c>
      <c r="D7" s="436" t="s">
        <v>859</v>
      </c>
      <c r="E7" s="440">
        <v>30.68</v>
      </c>
      <c r="F7" s="409">
        <v>1.1315126</v>
      </c>
      <c r="G7" s="447">
        <f>E7*F7</f>
        <v>34.714806568</v>
      </c>
    </row>
    <row r="8" spans="1:7" ht="13.8" thickBot="1" x14ac:dyDescent="0.3">
      <c r="A8" s="612" t="s">
        <v>622</v>
      </c>
      <c r="B8" s="613"/>
      <c r="C8" s="613"/>
      <c r="D8" s="613"/>
      <c r="E8" s="613"/>
      <c r="F8" s="614"/>
      <c r="G8" s="448">
        <f>SUM(G4:G7)</f>
        <v>313.78590459789996</v>
      </c>
    </row>
    <row r="9" spans="1:7" ht="13.8" thickBot="1" x14ac:dyDescent="0.3">
      <c r="A9" s="375"/>
      <c r="B9" s="375"/>
      <c r="C9" s="453"/>
      <c r="D9" s="453"/>
      <c r="E9" s="454"/>
      <c r="F9" s="453"/>
      <c r="G9" s="453"/>
    </row>
    <row r="10" spans="1:7" ht="39" customHeight="1" x14ac:dyDescent="0.25">
      <c r="A10" s="604" t="s">
        <v>589</v>
      </c>
      <c r="B10" s="606" t="s">
        <v>865</v>
      </c>
      <c r="C10" s="615" t="s">
        <v>879</v>
      </c>
      <c r="D10" s="432" t="s">
        <v>591</v>
      </c>
      <c r="E10" s="433" t="s">
        <v>55</v>
      </c>
      <c r="F10" s="632">
        <v>220.58</v>
      </c>
      <c r="G10" s="633"/>
    </row>
    <row r="11" spans="1:7" ht="90.6" customHeight="1" x14ac:dyDescent="0.25">
      <c r="A11" s="605"/>
      <c r="B11" s="607"/>
      <c r="C11" s="616"/>
      <c r="D11" s="442" t="s">
        <v>1</v>
      </c>
      <c r="E11" s="443" t="s">
        <v>60</v>
      </c>
      <c r="F11" s="439" t="s">
        <v>592</v>
      </c>
      <c r="G11" s="444" t="s">
        <v>593</v>
      </c>
    </row>
    <row r="12" spans="1:7" ht="26.4" x14ac:dyDescent="0.25">
      <c r="A12" s="446" t="s">
        <v>85</v>
      </c>
      <c r="B12" s="409" t="s">
        <v>868</v>
      </c>
      <c r="C12" s="189" t="s">
        <v>866</v>
      </c>
      <c r="D12" s="436" t="s">
        <v>859</v>
      </c>
      <c r="E12" s="445">
        <v>0.3</v>
      </c>
      <c r="F12" s="409">
        <v>0.61</v>
      </c>
      <c r="G12" s="447">
        <f>E12*F12</f>
        <v>0.183</v>
      </c>
    </row>
    <row r="13" spans="1:7" ht="26.4" x14ac:dyDescent="0.25">
      <c r="A13" s="446" t="s">
        <v>85</v>
      </c>
      <c r="B13" s="409" t="s">
        <v>869</v>
      </c>
      <c r="C13" s="189" t="s">
        <v>867</v>
      </c>
      <c r="D13" s="436" t="s">
        <v>859</v>
      </c>
      <c r="E13" s="441">
        <v>1.57</v>
      </c>
      <c r="F13" s="451">
        <v>3</v>
      </c>
      <c r="G13" s="447">
        <f>E13*F13</f>
        <v>4.71</v>
      </c>
    </row>
    <row r="14" spans="1:7" ht="92.4" x14ac:dyDescent="0.25">
      <c r="A14" s="450" t="s">
        <v>878</v>
      </c>
      <c r="B14" s="409">
        <v>1</v>
      </c>
      <c r="C14" s="189" t="s">
        <v>875</v>
      </c>
      <c r="D14" s="436" t="s">
        <v>1</v>
      </c>
      <c r="E14" s="452">
        <v>156.66659999999999</v>
      </c>
      <c r="F14" s="451">
        <v>1.2</v>
      </c>
      <c r="G14" s="447">
        <f t="shared" ref="G14:G16" si="0">E14*F14</f>
        <v>187.99991999999997</v>
      </c>
    </row>
    <row r="15" spans="1:7" x14ac:dyDescent="0.25">
      <c r="A15" s="450" t="s">
        <v>85</v>
      </c>
      <c r="B15" s="322" t="s">
        <v>872</v>
      </c>
      <c r="C15" s="322" t="s">
        <v>871</v>
      </c>
      <c r="D15" s="436" t="s">
        <v>874</v>
      </c>
      <c r="E15" s="409">
        <v>22.96</v>
      </c>
      <c r="F15" s="451">
        <v>0.5</v>
      </c>
      <c r="G15" s="447">
        <f t="shared" si="0"/>
        <v>11.48</v>
      </c>
    </row>
    <row r="16" spans="1:7" x14ac:dyDescent="0.25">
      <c r="A16" s="446" t="s">
        <v>85</v>
      </c>
      <c r="B16" s="322" t="s">
        <v>873</v>
      </c>
      <c r="C16" s="322" t="s">
        <v>619</v>
      </c>
      <c r="D16" s="436" t="s">
        <v>874</v>
      </c>
      <c r="E16" s="409">
        <v>16.21</v>
      </c>
      <c r="F16" s="451">
        <v>1</v>
      </c>
      <c r="G16" s="447">
        <f t="shared" si="0"/>
        <v>16.21</v>
      </c>
    </row>
    <row r="17" spans="1:7" ht="13.8" thickBot="1" x14ac:dyDescent="0.3">
      <c r="A17" s="612" t="s">
        <v>622</v>
      </c>
      <c r="B17" s="613"/>
      <c r="C17" s="613"/>
      <c r="D17" s="613"/>
      <c r="E17" s="613"/>
      <c r="F17" s="614"/>
      <c r="G17" s="448">
        <f>SUM(G12:G16)</f>
        <v>220.58291999999997</v>
      </c>
    </row>
    <row r="18" spans="1:7" ht="13.8" thickBot="1" x14ac:dyDescent="0.3">
      <c r="A18" s="409"/>
      <c r="B18" s="409"/>
      <c r="C18" s="436"/>
      <c r="D18" s="436"/>
      <c r="E18" s="445"/>
      <c r="F18" s="436"/>
      <c r="G18" s="436"/>
    </row>
    <row r="19" spans="1:7" ht="28.8" x14ac:dyDescent="0.25">
      <c r="A19" s="604" t="s">
        <v>589</v>
      </c>
      <c r="B19" s="606" t="s">
        <v>876</v>
      </c>
      <c r="C19" s="615" t="s">
        <v>877</v>
      </c>
      <c r="D19" s="432" t="s">
        <v>591</v>
      </c>
      <c r="E19" s="433" t="s">
        <v>55</v>
      </c>
      <c r="F19" s="610">
        <v>550</v>
      </c>
      <c r="G19" s="611"/>
    </row>
    <row r="20" spans="1:7" ht="22.2" customHeight="1" x14ac:dyDescent="0.25">
      <c r="A20" s="605"/>
      <c r="B20" s="607"/>
      <c r="C20" s="616"/>
      <c r="D20" s="442" t="s">
        <v>1</v>
      </c>
      <c r="E20" s="443" t="s">
        <v>60</v>
      </c>
      <c r="F20" s="439" t="s">
        <v>592</v>
      </c>
      <c r="G20" s="444" t="s">
        <v>593</v>
      </c>
    </row>
    <row r="21" spans="1:7" ht="39.6" x14ac:dyDescent="0.25">
      <c r="A21" s="450" t="s">
        <v>878</v>
      </c>
      <c r="B21" s="409">
        <v>2</v>
      </c>
      <c r="C21" s="189" t="s">
        <v>877</v>
      </c>
      <c r="D21" s="436" t="s">
        <v>1</v>
      </c>
      <c r="E21" s="452">
        <v>550</v>
      </c>
      <c r="F21" s="451">
        <v>1</v>
      </c>
      <c r="G21" s="447">
        <f t="shared" ref="G21" si="1">E21*F21</f>
        <v>550</v>
      </c>
    </row>
    <row r="22" spans="1:7" ht="13.8" thickBot="1" x14ac:dyDescent="0.3">
      <c r="A22" s="612" t="s">
        <v>622</v>
      </c>
      <c r="B22" s="613"/>
      <c r="C22" s="613"/>
      <c r="D22" s="613"/>
      <c r="E22" s="613"/>
      <c r="F22" s="614"/>
      <c r="G22" s="448">
        <f>SUM(G21:G21)</f>
        <v>550</v>
      </c>
    </row>
    <row r="23" spans="1:7" ht="13.8" thickBot="1" x14ac:dyDescent="0.3">
      <c r="A23" s="258"/>
      <c r="B23" s="258"/>
      <c r="C23" s="478"/>
      <c r="D23" s="478"/>
      <c r="E23" s="479"/>
      <c r="F23" s="478"/>
      <c r="G23" s="478"/>
    </row>
    <row r="24" spans="1:7" ht="28.8" x14ac:dyDescent="0.25">
      <c r="A24" s="604" t="s">
        <v>589</v>
      </c>
      <c r="B24" s="606" t="s">
        <v>880</v>
      </c>
      <c r="C24" s="608" t="s">
        <v>900</v>
      </c>
      <c r="D24" s="432" t="s">
        <v>591</v>
      </c>
      <c r="E24" s="433" t="s">
        <v>55</v>
      </c>
      <c r="F24" s="610">
        <v>1612</v>
      </c>
      <c r="G24" s="611"/>
    </row>
    <row r="25" spans="1:7" ht="22.2" customHeight="1" x14ac:dyDescent="0.25">
      <c r="A25" s="605"/>
      <c r="B25" s="607"/>
      <c r="C25" s="609"/>
      <c r="D25" s="442" t="s">
        <v>1</v>
      </c>
      <c r="E25" s="443" t="s">
        <v>60</v>
      </c>
      <c r="F25" s="439" t="s">
        <v>592</v>
      </c>
      <c r="G25" s="444" t="s">
        <v>593</v>
      </c>
    </row>
    <row r="26" spans="1:7" ht="66" x14ac:dyDescent="0.25">
      <c r="A26" s="450" t="s">
        <v>878</v>
      </c>
      <c r="B26" s="409">
        <v>3</v>
      </c>
      <c r="C26" s="189" t="s">
        <v>900</v>
      </c>
      <c r="D26" s="436" t="s">
        <v>1</v>
      </c>
      <c r="E26" s="452">
        <v>1612</v>
      </c>
      <c r="F26" s="451">
        <v>1</v>
      </c>
      <c r="G26" s="447">
        <f t="shared" ref="G26" si="2">E26*F26</f>
        <v>1612</v>
      </c>
    </row>
    <row r="27" spans="1:7" ht="13.8" thickBot="1" x14ac:dyDescent="0.3">
      <c r="A27" s="612" t="s">
        <v>622</v>
      </c>
      <c r="B27" s="613"/>
      <c r="C27" s="613"/>
      <c r="D27" s="613"/>
      <c r="E27" s="613"/>
      <c r="F27" s="614"/>
      <c r="G27" s="448">
        <f>SUM(G26:G26)</f>
        <v>1612</v>
      </c>
    </row>
    <row r="28" spans="1:7" ht="21.6" thickBot="1" x14ac:dyDescent="0.3">
      <c r="A28" s="434"/>
      <c r="B28" s="434"/>
      <c r="C28" s="437"/>
      <c r="D28" s="437"/>
      <c r="E28" s="449"/>
      <c r="F28" s="437"/>
      <c r="G28" s="437"/>
    </row>
    <row r="29" spans="1:7" ht="22.2" customHeight="1" x14ac:dyDescent="0.25">
      <c r="A29" s="622" t="s">
        <v>589</v>
      </c>
      <c r="B29" s="624" t="s">
        <v>855</v>
      </c>
      <c r="C29" s="626" t="s">
        <v>566</v>
      </c>
      <c r="D29" s="438" t="s">
        <v>591</v>
      </c>
      <c r="E29" s="410" t="s">
        <v>55</v>
      </c>
      <c r="F29" s="628">
        <f>SUM(G38:G38)</f>
        <v>127.044438</v>
      </c>
      <c r="G29" s="629"/>
    </row>
    <row r="30" spans="1:7" ht="64.2" customHeight="1" x14ac:dyDescent="0.25">
      <c r="A30" s="623"/>
      <c r="B30" s="625"/>
      <c r="C30" s="627"/>
      <c r="D30" s="455" t="s">
        <v>1</v>
      </c>
      <c r="E30" s="456" t="s">
        <v>60</v>
      </c>
      <c r="F30" s="457" t="s">
        <v>592</v>
      </c>
      <c r="G30" s="458" t="s">
        <v>593</v>
      </c>
    </row>
    <row r="31" spans="1:7" ht="26.4" x14ac:dyDescent="0.25">
      <c r="A31" s="446" t="s">
        <v>594</v>
      </c>
      <c r="B31" s="460" t="s">
        <v>595</v>
      </c>
      <c r="C31" s="212" t="s">
        <v>596</v>
      </c>
      <c r="D31" s="461" t="s">
        <v>86</v>
      </c>
      <c r="E31" s="462" t="s">
        <v>597</v>
      </c>
      <c r="F31" s="461" t="s">
        <v>598</v>
      </c>
      <c r="G31" s="463">
        <f>E31*F31</f>
        <v>1.3455000000000001</v>
      </c>
    </row>
    <row r="32" spans="1:7" ht="26.4" x14ac:dyDescent="0.25">
      <c r="A32" s="446" t="s">
        <v>594</v>
      </c>
      <c r="B32" s="460" t="s">
        <v>599</v>
      </c>
      <c r="C32" s="212" t="s">
        <v>600</v>
      </c>
      <c r="D32" s="461" t="s">
        <v>94</v>
      </c>
      <c r="E32" s="462" t="s">
        <v>601</v>
      </c>
      <c r="F32" s="461" t="s">
        <v>602</v>
      </c>
      <c r="G32" s="463">
        <f t="shared" ref="G32:G37" si="3">E32*F32</f>
        <v>0.58584000000000003</v>
      </c>
    </row>
    <row r="33" spans="1:13" ht="39.6" x14ac:dyDescent="0.25">
      <c r="A33" s="446" t="s">
        <v>594</v>
      </c>
      <c r="B33" s="460" t="s">
        <v>603</v>
      </c>
      <c r="C33" s="212" t="s">
        <v>604</v>
      </c>
      <c r="D33" s="461" t="s">
        <v>1</v>
      </c>
      <c r="E33" s="462" t="s">
        <v>605</v>
      </c>
      <c r="F33" s="461" t="s">
        <v>606</v>
      </c>
      <c r="G33" s="463">
        <f t="shared" si="3"/>
        <v>40.170623999999997</v>
      </c>
    </row>
    <row r="34" spans="1:13" ht="52.8" x14ac:dyDescent="0.25">
      <c r="A34" s="446" t="s">
        <v>594</v>
      </c>
      <c r="B34" s="460">
        <v>34493</v>
      </c>
      <c r="C34" s="212" t="s">
        <v>607</v>
      </c>
      <c r="D34" s="461" t="s">
        <v>84</v>
      </c>
      <c r="E34" s="462">
        <v>586.05999999999995</v>
      </c>
      <c r="F34" s="461">
        <f>1*1*0.12*1.1</f>
        <v>0.13200000000000001</v>
      </c>
      <c r="G34" s="463">
        <f t="shared" si="3"/>
        <v>77.359920000000002</v>
      </c>
    </row>
    <row r="35" spans="1:13" ht="26.4" x14ac:dyDescent="0.25">
      <c r="A35" s="465" t="s">
        <v>608</v>
      </c>
      <c r="B35" s="460" t="s">
        <v>609</v>
      </c>
      <c r="C35" s="212" t="s">
        <v>610</v>
      </c>
      <c r="D35" s="461" t="s">
        <v>611</v>
      </c>
      <c r="E35" s="462" t="s">
        <v>612</v>
      </c>
      <c r="F35" s="461" t="s">
        <v>613</v>
      </c>
      <c r="G35" s="463">
        <f t="shared" si="3"/>
        <v>2.5005120000000001</v>
      </c>
    </row>
    <row r="36" spans="1:13" x14ac:dyDescent="0.25">
      <c r="A36" s="475" t="s">
        <v>608</v>
      </c>
      <c r="B36" s="460" t="s">
        <v>614</v>
      </c>
      <c r="C36" s="212" t="s">
        <v>615</v>
      </c>
      <c r="D36" s="461" t="s">
        <v>611</v>
      </c>
      <c r="E36" s="462" t="s">
        <v>616</v>
      </c>
      <c r="F36" s="461" t="s">
        <v>617</v>
      </c>
      <c r="G36" s="463">
        <f t="shared" si="3"/>
        <v>1.888746</v>
      </c>
    </row>
    <row r="37" spans="1:13" x14ac:dyDescent="0.25">
      <c r="A37" s="465" t="s">
        <v>608</v>
      </c>
      <c r="B37" s="460" t="s">
        <v>618</v>
      </c>
      <c r="C37" s="212" t="s">
        <v>619</v>
      </c>
      <c r="D37" s="461" t="s">
        <v>611</v>
      </c>
      <c r="E37" s="462" t="s">
        <v>620</v>
      </c>
      <c r="F37" s="461" t="s">
        <v>621</v>
      </c>
      <c r="G37" s="463">
        <f t="shared" si="3"/>
        <v>3.1932959999999997</v>
      </c>
    </row>
    <row r="38" spans="1:13" ht="13.8" thickBot="1" x14ac:dyDescent="0.3">
      <c r="A38" s="636" t="s">
        <v>622</v>
      </c>
      <c r="B38" s="637"/>
      <c r="C38" s="637"/>
      <c r="D38" s="637"/>
      <c r="E38" s="637"/>
      <c r="F38" s="637"/>
      <c r="G38" s="476">
        <f>SUM(G31:G37)</f>
        <v>127.044438</v>
      </c>
      <c r="M38" s="477" t="s">
        <v>899</v>
      </c>
    </row>
    <row r="39" spans="1:13" ht="13.8" thickBot="1" x14ac:dyDescent="0.3">
      <c r="A39" s="326"/>
      <c r="B39" s="326"/>
      <c r="C39" s="326"/>
      <c r="D39" s="326"/>
      <c r="E39" s="326"/>
      <c r="F39" s="326"/>
      <c r="G39" s="326"/>
    </row>
    <row r="40" spans="1:13" ht="28.8" x14ac:dyDescent="0.25">
      <c r="A40" s="622" t="s">
        <v>589</v>
      </c>
      <c r="B40" s="624" t="s">
        <v>856</v>
      </c>
      <c r="C40" s="626" t="s">
        <v>567</v>
      </c>
      <c r="D40" s="361" t="s">
        <v>591</v>
      </c>
      <c r="E40" s="410" t="s">
        <v>55</v>
      </c>
      <c r="F40" s="628">
        <f>SUM(G48:G48)</f>
        <v>86.87381400000001</v>
      </c>
      <c r="G40" s="629"/>
    </row>
    <row r="41" spans="1:13" ht="13.8" x14ac:dyDescent="0.25">
      <c r="A41" s="623"/>
      <c r="B41" s="625"/>
      <c r="C41" s="627"/>
      <c r="D41" s="455" t="s">
        <v>1</v>
      </c>
      <c r="E41" s="456" t="s">
        <v>60</v>
      </c>
      <c r="F41" s="457" t="s">
        <v>592</v>
      </c>
      <c r="G41" s="458" t="s">
        <v>593</v>
      </c>
    </row>
    <row r="42" spans="1:13" ht="26.4" x14ac:dyDescent="0.25">
      <c r="A42" s="446" t="s">
        <v>594</v>
      </c>
      <c r="B42" s="460" t="s">
        <v>595</v>
      </c>
      <c r="C42" s="212" t="s">
        <v>596</v>
      </c>
      <c r="D42" s="461" t="s">
        <v>86</v>
      </c>
      <c r="E42" s="462" t="s">
        <v>597</v>
      </c>
      <c r="F42" s="461" t="s">
        <v>598</v>
      </c>
      <c r="G42" s="463">
        <f>E42*F42</f>
        <v>1.3455000000000001</v>
      </c>
    </row>
    <row r="43" spans="1:13" ht="26.4" x14ac:dyDescent="0.25">
      <c r="A43" s="464" t="s">
        <v>594</v>
      </c>
      <c r="B43" s="460" t="s">
        <v>599</v>
      </c>
      <c r="C43" s="212" t="s">
        <v>600</v>
      </c>
      <c r="D43" s="461" t="s">
        <v>94</v>
      </c>
      <c r="E43" s="462" t="s">
        <v>601</v>
      </c>
      <c r="F43" s="461" t="s">
        <v>602</v>
      </c>
      <c r="G43" s="463">
        <f t="shared" ref="G43:G47" si="4">E43*F43</f>
        <v>0.58584000000000003</v>
      </c>
    </row>
    <row r="44" spans="1:13" ht="52.8" x14ac:dyDescent="0.25">
      <c r="A44" s="446" t="s">
        <v>594</v>
      </c>
      <c r="B44" s="461">
        <v>34493</v>
      </c>
      <c r="C44" s="212" t="s">
        <v>607</v>
      </c>
      <c r="D44" s="461" t="s">
        <v>84</v>
      </c>
      <c r="E44" s="462">
        <v>586.05999999999995</v>
      </c>
      <c r="F44" s="461">
        <f>1*1*0.12*1.1</f>
        <v>0.13200000000000001</v>
      </c>
      <c r="G44" s="463">
        <f t="shared" si="4"/>
        <v>77.359920000000002</v>
      </c>
    </row>
    <row r="45" spans="1:13" ht="26.4" x14ac:dyDescent="0.25">
      <c r="A45" s="446" t="s">
        <v>608</v>
      </c>
      <c r="B45" s="460" t="s">
        <v>609</v>
      </c>
      <c r="C45" s="212" t="s">
        <v>610</v>
      </c>
      <c r="D45" s="461" t="s">
        <v>611</v>
      </c>
      <c r="E45" s="462" t="s">
        <v>612</v>
      </c>
      <c r="F45" s="461" t="s">
        <v>613</v>
      </c>
      <c r="G45" s="463">
        <f t="shared" si="4"/>
        <v>2.5005120000000001</v>
      </c>
    </row>
    <row r="46" spans="1:13" x14ac:dyDescent="0.25">
      <c r="A46" s="465" t="s">
        <v>608</v>
      </c>
      <c r="B46" s="460" t="s">
        <v>614</v>
      </c>
      <c r="C46" s="212" t="s">
        <v>615</v>
      </c>
      <c r="D46" s="461" t="s">
        <v>611</v>
      </c>
      <c r="E46" s="462" t="s">
        <v>616</v>
      </c>
      <c r="F46" s="461" t="s">
        <v>617</v>
      </c>
      <c r="G46" s="463">
        <f t="shared" si="4"/>
        <v>1.888746</v>
      </c>
    </row>
    <row r="47" spans="1:13" x14ac:dyDescent="0.25">
      <c r="A47" s="446" t="s">
        <v>608</v>
      </c>
      <c r="B47" s="460" t="s">
        <v>618</v>
      </c>
      <c r="C47" s="212" t="s">
        <v>619</v>
      </c>
      <c r="D47" s="461" t="s">
        <v>611</v>
      </c>
      <c r="E47" s="462" t="s">
        <v>620</v>
      </c>
      <c r="F47" s="461" t="s">
        <v>621</v>
      </c>
      <c r="G47" s="463">
        <f t="shared" si="4"/>
        <v>3.1932959999999997</v>
      </c>
    </row>
    <row r="48" spans="1:13" ht="14.4" thickBot="1" x14ac:dyDescent="0.3">
      <c r="A48" s="638" t="s">
        <v>622</v>
      </c>
      <c r="B48" s="639"/>
      <c r="C48" s="639"/>
      <c r="D48" s="639"/>
      <c r="E48" s="639"/>
      <c r="F48" s="639"/>
      <c r="G48" s="459">
        <f>SUM(G42:G47)</f>
        <v>86.87381400000001</v>
      </c>
    </row>
    <row r="49" spans="1:7" ht="13.8" x14ac:dyDescent="0.25">
      <c r="A49" s="362"/>
      <c r="B49" s="362"/>
      <c r="C49" s="362"/>
      <c r="D49" s="362"/>
      <c r="E49" s="362"/>
      <c r="F49" s="362"/>
      <c r="G49" s="363"/>
    </row>
    <row r="50" spans="1:7" ht="13.8" x14ac:dyDescent="0.25">
      <c r="A50" s="428"/>
      <c r="B50" s="430"/>
      <c r="C50" s="428"/>
      <c r="D50" s="431"/>
      <c r="E50" s="429"/>
      <c r="F50" s="365"/>
      <c r="G50" s="364"/>
    </row>
    <row r="51" spans="1:7" x14ac:dyDescent="0.25">
      <c r="A51" s="634"/>
      <c r="B51" s="634"/>
      <c r="C51" s="634"/>
      <c r="D51" s="349"/>
      <c r="E51" s="326"/>
      <c r="F51" s="326"/>
      <c r="G51" s="326"/>
    </row>
    <row r="52" spans="1:7" ht="13.8" x14ac:dyDescent="0.25">
      <c r="A52" s="349"/>
      <c r="B52" s="427"/>
      <c r="C52" s="427"/>
      <c r="D52" s="428"/>
      <c r="E52" s="326"/>
      <c r="F52" s="326"/>
      <c r="G52" s="326"/>
    </row>
    <row r="53" spans="1:7" x14ac:dyDescent="0.25">
      <c r="A53" s="326"/>
      <c r="B53" s="366"/>
      <c r="C53" s="635"/>
      <c r="D53" s="635"/>
      <c r="E53" s="326"/>
      <c r="F53" s="326"/>
      <c r="G53" s="326"/>
    </row>
    <row r="54" spans="1:7" x14ac:dyDescent="0.25">
      <c r="A54" s="326"/>
      <c r="B54" s="366"/>
      <c r="C54" s="367"/>
      <c r="D54" s="326"/>
      <c r="E54" s="326"/>
      <c r="F54" s="326"/>
      <c r="G54" s="326"/>
    </row>
  </sheetData>
  <mergeCells count="34">
    <mergeCell ref="A51:C51"/>
    <mergeCell ref="C53:D53"/>
    <mergeCell ref="A38:F38"/>
    <mergeCell ref="A40:A41"/>
    <mergeCell ref="B40:B41"/>
    <mergeCell ref="C40:C41"/>
    <mergeCell ref="F40:G40"/>
    <mergeCell ref="A48:F48"/>
    <mergeCell ref="A1:B1"/>
    <mergeCell ref="C1:G1"/>
    <mergeCell ref="A29:A30"/>
    <mergeCell ref="B29:B30"/>
    <mergeCell ref="C29:C30"/>
    <mergeCell ref="F29:G29"/>
    <mergeCell ref="A2:A3"/>
    <mergeCell ref="B2:B3"/>
    <mergeCell ref="C2:C3"/>
    <mergeCell ref="F2:G2"/>
    <mergeCell ref="A8:F8"/>
    <mergeCell ref="A10:A11"/>
    <mergeCell ref="B10:B11"/>
    <mergeCell ref="C10:C11"/>
    <mergeCell ref="F10:G10"/>
    <mergeCell ref="A17:F17"/>
    <mergeCell ref="A19:A20"/>
    <mergeCell ref="B19:B20"/>
    <mergeCell ref="C19:C20"/>
    <mergeCell ref="F19:G19"/>
    <mergeCell ref="A22:F22"/>
    <mergeCell ref="A24:A25"/>
    <mergeCell ref="B24:B25"/>
    <mergeCell ref="C24:C25"/>
    <mergeCell ref="F24:G24"/>
    <mergeCell ref="A27:F27"/>
  </mergeCells>
  <pageMargins left="0.511811024" right="0.511811024" top="0.78740157499999996" bottom="0.78740157499999996" header="0.31496062000000002" footer="0.31496062000000002"/>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C84D5-EE41-4CCB-8C24-58F4256BB4D7}">
  <dimension ref="A2:D23"/>
  <sheetViews>
    <sheetView workbookViewId="0">
      <selection activeCell="B27" sqref="B27"/>
    </sheetView>
  </sheetViews>
  <sheetFormatPr defaultRowHeight="13.2" x14ac:dyDescent="0.25"/>
  <cols>
    <col min="1" max="1" width="32.21875" customWidth="1"/>
    <col min="2" max="2" width="25" customWidth="1"/>
    <col min="3" max="3" width="20.21875" customWidth="1"/>
    <col min="4" max="4" width="26.109375" customWidth="1"/>
  </cols>
  <sheetData>
    <row r="2" spans="1:4" ht="13.8" thickBot="1" x14ac:dyDescent="0.3"/>
    <row r="3" spans="1:4" x14ac:dyDescent="0.25">
      <c r="A3" s="650" t="s">
        <v>881</v>
      </c>
      <c r="B3" s="651"/>
      <c r="C3" s="651"/>
      <c r="D3" s="652"/>
    </row>
    <row r="4" spans="1:4" ht="13.8" thickBot="1" x14ac:dyDescent="0.3">
      <c r="A4" s="653"/>
      <c r="B4" s="654"/>
      <c r="C4" s="654"/>
      <c r="D4" s="655"/>
    </row>
    <row r="5" spans="1:4" ht="30.6" customHeight="1" x14ac:dyDescent="0.25">
      <c r="A5" s="640">
        <v>1</v>
      </c>
      <c r="B5" s="642" t="s">
        <v>875</v>
      </c>
      <c r="C5" s="642"/>
      <c r="D5" s="643"/>
    </row>
    <row r="6" spans="1:4" ht="48.6" customHeight="1" thickBot="1" x14ac:dyDescent="0.3">
      <c r="A6" s="641"/>
      <c r="B6" s="644"/>
      <c r="C6" s="644"/>
      <c r="D6" s="645"/>
    </row>
    <row r="7" spans="1:4" ht="25.2" customHeight="1" x14ac:dyDescent="0.25">
      <c r="A7" s="466" t="s">
        <v>882</v>
      </c>
      <c r="B7" s="467" t="s">
        <v>883</v>
      </c>
      <c r="C7" s="468" t="s">
        <v>591</v>
      </c>
      <c r="D7" s="469" t="s">
        <v>60</v>
      </c>
    </row>
    <row r="8" spans="1:4" x14ac:dyDescent="0.25">
      <c r="A8" s="446" t="s">
        <v>884</v>
      </c>
      <c r="B8" s="472" t="s">
        <v>885</v>
      </c>
      <c r="C8" s="470" t="s">
        <v>1</v>
      </c>
      <c r="D8" s="471">
        <v>155</v>
      </c>
    </row>
    <row r="9" spans="1:4" x14ac:dyDescent="0.25">
      <c r="A9" s="446" t="s">
        <v>886</v>
      </c>
      <c r="B9" s="409" t="s">
        <v>887</v>
      </c>
      <c r="C9" s="470" t="s">
        <v>1</v>
      </c>
      <c r="D9" s="471">
        <v>158.34</v>
      </c>
    </row>
    <row r="10" spans="1:4" ht="13.8" thickBot="1" x14ac:dyDescent="0.3">
      <c r="A10" s="612" t="s">
        <v>888</v>
      </c>
      <c r="B10" s="613"/>
      <c r="C10" s="613"/>
      <c r="D10" s="473">
        <v>156.66999999999999</v>
      </c>
    </row>
    <row r="11" spans="1:4" x14ac:dyDescent="0.25">
      <c r="A11" s="640">
        <v>2</v>
      </c>
      <c r="B11" s="642" t="s">
        <v>877</v>
      </c>
      <c r="C11" s="642"/>
      <c r="D11" s="643"/>
    </row>
    <row r="12" spans="1:4" ht="13.8" thickBot="1" x14ac:dyDescent="0.3">
      <c r="A12" s="641"/>
      <c r="B12" s="644"/>
      <c r="C12" s="644"/>
      <c r="D12" s="645"/>
    </row>
    <row r="13" spans="1:4" x14ac:dyDescent="0.25">
      <c r="A13" s="466" t="s">
        <v>882</v>
      </c>
      <c r="B13" s="467" t="s">
        <v>883</v>
      </c>
      <c r="C13" s="468" t="s">
        <v>591</v>
      </c>
      <c r="D13" s="469" t="s">
        <v>60</v>
      </c>
    </row>
    <row r="14" spans="1:4" x14ac:dyDescent="0.25">
      <c r="A14" s="446" t="s">
        <v>889</v>
      </c>
      <c r="B14" s="472" t="s">
        <v>890</v>
      </c>
      <c r="C14" s="470" t="s">
        <v>1</v>
      </c>
      <c r="D14" s="471">
        <v>555</v>
      </c>
    </row>
    <row r="15" spans="1:4" x14ac:dyDescent="0.25">
      <c r="A15" s="446" t="s">
        <v>891</v>
      </c>
      <c r="B15" s="409" t="s">
        <v>892</v>
      </c>
      <c r="C15" s="470" t="s">
        <v>1</v>
      </c>
      <c r="D15" s="471">
        <v>545</v>
      </c>
    </row>
    <row r="16" spans="1:4" ht="13.8" thickBot="1" x14ac:dyDescent="0.3">
      <c r="A16" s="612" t="s">
        <v>888</v>
      </c>
      <c r="B16" s="613"/>
      <c r="C16" s="613"/>
      <c r="D16" s="473">
        <v>550</v>
      </c>
    </row>
    <row r="17" spans="1:4" ht="13.2" customHeight="1" x14ac:dyDescent="0.25">
      <c r="A17" s="646">
        <v>3</v>
      </c>
      <c r="B17" s="648" t="s">
        <v>438</v>
      </c>
      <c r="C17" s="642"/>
      <c r="D17" s="643"/>
    </row>
    <row r="18" spans="1:4" ht="13.8" thickBot="1" x14ac:dyDescent="0.3">
      <c r="A18" s="647"/>
      <c r="B18" s="649"/>
      <c r="C18" s="644"/>
      <c r="D18" s="645"/>
    </row>
    <row r="19" spans="1:4" x14ac:dyDescent="0.25">
      <c r="A19" s="466" t="s">
        <v>882</v>
      </c>
      <c r="B19" s="467" t="s">
        <v>883</v>
      </c>
      <c r="C19" s="468" t="s">
        <v>591</v>
      </c>
      <c r="D19" s="469" t="s">
        <v>60</v>
      </c>
    </row>
    <row r="20" spans="1:4" x14ac:dyDescent="0.25">
      <c r="A20" s="446" t="s">
        <v>893</v>
      </c>
      <c r="B20" s="474" t="s">
        <v>894</v>
      </c>
      <c r="C20" s="470" t="s">
        <v>1</v>
      </c>
      <c r="D20" s="471">
        <v>1500</v>
      </c>
    </row>
    <row r="21" spans="1:4" x14ac:dyDescent="0.25">
      <c r="A21" s="446" t="s">
        <v>895</v>
      </c>
      <c r="B21" s="474" t="s">
        <v>896</v>
      </c>
      <c r="C21" s="470" t="s">
        <v>1</v>
      </c>
      <c r="D21" s="471">
        <v>1436.18</v>
      </c>
    </row>
    <row r="22" spans="1:4" x14ac:dyDescent="0.25">
      <c r="A22" s="446" t="s">
        <v>897</v>
      </c>
      <c r="B22" s="409" t="s">
        <v>898</v>
      </c>
      <c r="C22" s="470" t="s">
        <v>1</v>
      </c>
      <c r="D22" s="471">
        <v>545</v>
      </c>
    </row>
    <row r="23" spans="1:4" ht="13.8" thickBot="1" x14ac:dyDescent="0.3">
      <c r="A23" s="612" t="s">
        <v>888</v>
      </c>
      <c r="B23" s="613"/>
      <c r="C23" s="613"/>
      <c r="D23" s="473">
        <v>1612</v>
      </c>
    </row>
  </sheetData>
  <mergeCells count="10">
    <mergeCell ref="A23:C23"/>
    <mergeCell ref="A3:D4"/>
    <mergeCell ref="B5:D6"/>
    <mergeCell ref="A10:C10"/>
    <mergeCell ref="A5:A6"/>
    <mergeCell ref="A11:A12"/>
    <mergeCell ref="B11:D12"/>
    <mergeCell ref="A16:C16"/>
    <mergeCell ref="A17:A18"/>
    <mergeCell ref="B17:D18"/>
  </mergeCells>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V61"/>
  <sheetViews>
    <sheetView showGridLines="0" view="pageBreakPreview" topLeftCell="A28" zoomScaleNormal="100" zoomScaleSheetLayoutView="100" workbookViewId="0">
      <selection activeCell="AO5" sqref="AO5"/>
    </sheetView>
  </sheetViews>
  <sheetFormatPr defaultRowHeight="11.4" x14ac:dyDescent="0.25"/>
  <cols>
    <col min="1" max="2" width="3.33203125" style="72" customWidth="1"/>
    <col min="3" max="18" width="3.44140625" style="72" customWidth="1"/>
    <col min="19" max="19" width="1.44140625" style="72" customWidth="1"/>
    <col min="20" max="20" width="14.33203125" style="72" bestFit="1" customWidth="1"/>
    <col min="21" max="21" width="7.33203125" style="72" bestFit="1" customWidth="1"/>
    <col min="22" max="24" width="2.33203125" style="72" hidden="1" customWidth="1"/>
    <col min="25" max="25" width="7.44140625" style="119" bestFit="1" customWidth="1"/>
    <col min="26" max="27" width="3.6640625" style="119" customWidth="1"/>
    <col min="28" max="28" width="7.33203125" style="119" bestFit="1" customWidth="1"/>
    <col min="29" max="30" width="3.6640625" style="119" customWidth="1"/>
    <col min="31" max="31" width="7.44140625" style="72" customWidth="1"/>
    <col min="32" max="33" width="3.6640625" style="72" customWidth="1"/>
    <col min="34" max="34" width="7.21875" style="72" customWidth="1"/>
    <col min="35" max="36" width="3.6640625" style="72" customWidth="1"/>
    <col min="37" max="37" width="7.5546875" style="72" customWidth="1"/>
    <col min="38" max="39" width="3.6640625" style="72" customWidth="1"/>
    <col min="40" max="40" width="9.109375" style="72"/>
    <col min="41" max="41" width="13.88671875" style="72" customWidth="1"/>
    <col min="42" max="45" width="9.109375" style="72" customWidth="1"/>
    <col min="46" max="55" width="12.6640625" style="72" customWidth="1"/>
    <col min="56" max="56" width="7.44140625" style="72" customWidth="1"/>
    <col min="57" max="71" width="9.109375" style="72" customWidth="1"/>
    <col min="72" max="72" width="9.109375" style="72"/>
    <col min="73" max="73" width="12.109375" style="72" bestFit="1" customWidth="1"/>
    <col min="74" max="222" width="9.109375" style="72"/>
    <col min="223" max="287" width="2.33203125" style="72" customWidth="1"/>
    <col min="288" max="288" width="2.5546875" style="72" customWidth="1"/>
    <col min="289" max="289" width="2.88671875" style="72" customWidth="1"/>
    <col min="290" max="290" width="3" style="72" customWidth="1"/>
    <col min="291" max="291" width="0" style="72" hidden="1" customWidth="1"/>
    <col min="292" max="478" width="9.109375" style="72"/>
    <col min="479" max="543" width="2.33203125" style="72" customWidth="1"/>
    <col min="544" max="544" width="2.5546875" style="72" customWidth="1"/>
    <col min="545" max="545" width="2.88671875" style="72" customWidth="1"/>
    <col min="546" max="546" width="3" style="72" customWidth="1"/>
    <col min="547" max="547" width="0" style="72" hidden="1" customWidth="1"/>
    <col min="548" max="734" width="9.109375" style="72"/>
    <col min="735" max="799" width="2.33203125" style="72" customWidth="1"/>
    <col min="800" max="800" width="2.5546875" style="72" customWidth="1"/>
    <col min="801" max="801" width="2.88671875" style="72" customWidth="1"/>
    <col min="802" max="802" width="3" style="72" customWidth="1"/>
    <col min="803" max="803" width="0" style="72" hidden="1" customWidth="1"/>
    <col min="804" max="990" width="9.109375" style="72"/>
    <col min="991" max="1055" width="2.33203125" style="72" customWidth="1"/>
    <col min="1056" max="1056" width="2.5546875" style="72" customWidth="1"/>
    <col min="1057" max="1057" width="2.88671875" style="72" customWidth="1"/>
    <col min="1058" max="1058" width="3" style="72" customWidth="1"/>
    <col min="1059" max="1059" width="0" style="72" hidden="1" customWidth="1"/>
    <col min="1060" max="1246" width="9.109375" style="72"/>
    <col min="1247" max="1311" width="2.33203125" style="72" customWidth="1"/>
    <col min="1312" max="1312" width="2.5546875" style="72" customWidth="1"/>
    <col min="1313" max="1313" width="2.88671875" style="72" customWidth="1"/>
    <col min="1314" max="1314" width="3" style="72" customWidth="1"/>
    <col min="1315" max="1315" width="0" style="72" hidden="1" customWidth="1"/>
    <col min="1316" max="1502" width="9.109375" style="72"/>
    <col min="1503" max="1567" width="2.33203125" style="72" customWidth="1"/>
    <col min="1568" max="1568" width="2.5546875" style="72" customWidth="1"/>
    <col min="1569" max="1569" width="2.88671875" style="72" customWidth="1"/>
    <col min="1570" max="1570" width="3" style="72" customWidth="1"/>
    <col min="1571" max="1571" width="0" style="72" hidden="1" customWidth="1"/>
    <col min="1572" max="1758" width="9.109375" style="72"/>
    <col min="1759" max="1823" width="2.33203125" style="72" customWidth="1"/>
    <col min="1824" max="1824" width="2.5546875" style="72" customWidth="1"/>
    <col min="1825" max="1825" width="2.88671875" style="72" customWidth="1"/>
    <col min="1826" max="1826" width="3" style="72" customWidth="1"/>
    <col min="1827" max="1827" width="0" style="72" hidden="1" customWidth="1"/>
    <col min="1828" max="2014" width="9.109375" style="72"/>
    <col min="2015" max="2079" width="2.33203125" style="72" customWidth="1"/>
    <col min="2080" max="2080" width="2.5546875" style="72" customWidth="1"/>
    <col min="2081" max="2081" width="2.88671875" style="72" customWidth="1"/>
    <col min="2082" max="2082" width="3" style="72" customWidth="1"/>
    <col min="2083" max="2083" width="0" style="72" hidden="1" customWidth="1"/>
    <col min="2084" max="2270" width="9.109375" style="72"/>
    <col min="2271" max="2335" width="2.33203125" style="72" customWidth="1"/>
    <col min="2336" max="2336" width="2.5546875" style="72" customWidth="1"/>
    <col min="2337" max="2337" width="2.88671875" style="72" customWidth="1"/>
    <col min="2338" max="2338" width="3" style="72" customWidth="1"/>
    <col min="2339" max="2339" width="0" style="72" hidden="1" customWidth="1"/>
    <col min="2340" max="2526" width="9.109375" style="72"/>
    <col min="2527" max="2591" width="2.33203125" style="72" customWidth="1"/>
    <col min="2592" max="2592" width="2.5546875" style="72" customWidth="1"/>
    <col min="2593" max="2593" width="2.88671875" style="72" customWidth="1"/>
    <col min="2594" max="2594" width="3" style="72" customWidth="1"/>
    <col min="2595" max="2595" width="0" style="72" hidden="1" customWidth="1"/>
    <col min="2596" max="2782" width="9.109375" style="72"/>
    <col min="2783" max="2847" width="2.33203125" style="72" customWidth="1"/>
    <col min="2848" max="2848" width="2.5546875" style="72" customWidth="1"/>
    <col min="2849" max="2849" width="2.88671875" style="72" customWidth="1"/>
    <col min="2850" max="2850" width="3" style="72" customWidth="1"/>
    <col min="2851" max="2851" width="0" style="72" hidden="1" customWidth="1"/>
    <col min="2852" max="3038" width="9.109375" style="72"/>
    <col min="3039" max="3103" width="2.33203125" style="72" customWidth="1"/>
    <col min="3104" max="3104" width="2.5546875" style="72" customWidth="1"/>
    <col min="3105" max="3105" width="2.88671875" style="72" customWidth="1"/>
    <col min="3106" max="3106" width="3" style="72" customWidth="1"/>
    <col min="3107" max="3107" width="0" style="72" hidden="1" customWidth="1"/>
    <col min="3108" max="3294" width="9.109375" style="72"/>
    <col min="3295" max="3359" width="2.33203125" style="72" customWidth="1"/>
    <col min="3360" max="3360" width="2.5546875" style="72" customWidth="1"/>
    <col min="3361" max="3361" width="2.88671875" style="72" customWidth="1"/>
    <col min="3362" max="3362" width="3" style="72" customWidth="1"/>
    <col min="3363" max="3363" width="0" style="72" hidden="1" customWidth="1"/>
    <col min="3364" max="3550" width="9.109375" style="72"/>
    <col min="3551" max="3615" width="2.33203125" style="72" customWidth="1"/>
    <col min="3616" max="3616" width="2.5546875" style="72" customWidth="1"/>
    <col min="3617" max="3617" width="2.88671875" style="72" customWidth="1"/>
    <col min="3618" max="3618" width="3" style="72" customWidth="1"/>
    <col min="3619" max="3619" width="0" style="72" hidden="1" customWidth="1"/>
    <col min="3620" max="3806" width="9.109375" style="72"/>
    <col min="3807" max="3871" width="2.33203125" style="72" customWidth="1"/>
    <col min="3872" max="3872" width="2.5546875" style="72" customWidth="1"/>
    <col min="3873" max="3873" width="2.88671875" style="72" customWidth="1"/>
    <col min="3874" max="3874" width="3" style="72" customWidth="1"/>
    <col min="3875" max="3875" width="0" style="72" hidden="1" customWidth="1"/>
    <col min="3876" max="4062" width="9.109375" style="72"/>
    <col min="4063" max="4127" width="2.33203125" style="72" customWidth="1"/>
    <col min="4128" max="4128" width="2.5546875" style="72" customWidth="1"/>
    <col min="4129" max="4129" width="2.88671875" style="72" customWidth="1"/>
    <col min="4130" max="4130" width="3" style="72" customWidth="1"/>
    <col min="4131" max="4131" width="0" style="72" hidden="1" customWidth="1"/>
    <col min="4132" max="4318" width="9.109375" style="72"/>
    <col min="4319" max="4383" width="2.33203125" style="72" customWidth="1"/>
    <col min="4384" max="4384" width="2.5546875" style="72" customWidth="1"/>
    <col min="4385" max="4385" width="2.88671875" style="72" customWidth="1"/>
    <col min="4386" max="4386" width="3" style="72" customWidth="1"/>
    <col min="4387" max="4387" width="0" style="72" hidden="1" customWidth="1"/>
    <col min="4388" max="4574" width="9.109375" style="72"/>
    <col min="4575" max="4639" width="2.33203125" style="72" customWidth="1"/>
    <col min="4640" max="4640" width="2.5546875" style="72" customWidth="1"/>
    <col min="4641" max="4641" width="2.88671875" style="72" customWidth="1"/>
    <col min="4642" max="4642" width="3" style="72" customWidth="1"/>
    <col min="4643" max="4643" width="0" style="72" hidden="1" customWidth="1"/>
    <col min="4644" max="4830" width="9.109375" style="72"/>
    <col min="4831" max="4895" width="2.33203125" style="72" customWidth="1"/>
    <col min="4896" max="4896" width="2.5546875" style="72" customWidth="1"/>
    <col min="4897" max="4897" width="2.88671875" style="72" customWidth="1"/>
    <col min="4898" max="4898" width="3" style="72" customWidth="1"/>
    <col min="4899" max="4899" width="0" style="72" hidden="1" customWidth="1"/>
    <col min="4900" max="5086" width="9.109375" style="72"/>
    <col min="5087" max="5151" width="2.33203125" style="72" customWidth="1"/>
    <col min="5152" max="5152" width="2.5546875" style="72" customWidth="1"/>
    <col min="5153" max="5153" width="2.88671875" style="72" customWidth="1"/>
    <col min="5154" max="5154" width="3" style="72" customWidth="1"/>
    <col min="5155" max="5155" width="0" style="72" hidden="1" customWidth="1"/>
    <col min="5156" max="5342" width="9.109375" style="72"/>
    <col min="5343" max="5407" width="2.33203125" style="72" customWidth="1"/>
    <col min="5408" max="5408" width="2.5546875" style="72" customWidth="1"/>
    <col min="5409" max="5409" width="2.88671875" style="72" customWidth="1"/>
    <col min="5410" max="5410" width="3" style="72" customWidth="1"/>
    <col min="5411" max="5411" width="0" style="72" hidden="1" customWidth="1"/>
    <col min="5412" max="5598" width="9.109375" style="72"/>
    <col min="5599" max="5663" width="2.33203125" style="72" customWidth="1"/>
    <col min="5664" max="5664" width="2.5546875" style="72" customWidth="1"/>
    <col min="5665" max="5665" width="2.88671875" style="72" customWidth="1"/>
    <col min="5666" max="5666" width="3" style="72" customWidth="1"/>
    <col min="5667" max="5667" width="0" style="72" hidden="1" customWidth="1"/>
    <col min="5668" max="5854" width="9.109375" style="72"/>
    <col min="5855" max="5919" width="2.33203125" style="72" customWidth="1"/>
    <col min="5920" max="5920" width="2.5546875" style="72" customWidth="1"/>
    <col min="5921" max="5921" width="2.88671875" style="72" customWidth="1"/>
    <col min="5922" max="5922" width="3" style="72" customWidth="1"/>
    <col min="5923" max="5923" width="0" style="72" hidden="1" customWidth="1"/>
    <col min="5924" max="6110" width="9.109375" style="72"/>
    <col min="6111" max="6175" width="2.33203125" style="72" customWidth="1"/>
    <col min="6176" max="6176" width="2.5546875" style="72" customWidth="1"/>
    <col min="6177" max="6177" width="2.88671875" style="72" customWidth="1"/>
    <col min="6178" max="6178" width="3" style="72" customWidth="1"/>
    <col min="6179" max="6179" width="0" style="72" hidden="1" customWidth="1"/>
    <col min="6180" max="6366" width="9.109375" style="72"/>
    <col min="6367" max="6431" width="2.33203125" style="72" customWidth="1"/>
    <col min="6432" max="6432" width="2.5546875" style="72" customWidth="1"/>
    <col min="6433" max="6433" width="2.88671875" style="72" customWidth="1"/>
    <col min="6434" max="6434" width="3" style="72" customWidth="1"/>
    <col min="6435" max="6435" width="0" style="72" hidden="1" customWidth="1"/>
    <col min="6436" max="6622" width="9.109375" style="72"/>
    <col min="6623" max="6687" width="2.33203125" style="72" customWidth="1"/>
    <col min="6688" max="6688" width="2.5546875" style="72" customWidth="1"/>
    <col min="6689" max="6689" width="2.88671875" style="72" customWidth="1"/>
    <col min="6690" max="6690" width="3" style="72" customWidth="1"/>
    <col min="6691" max="6691" width="0" style="72" hidden="1" customWidth="1"/>
    <col min="6692" max="6878" width="9.109375" style="72"/>
    <col min="6879" max="6943" width="2.33203125" style="72" customWidth="1"/>
    <col min="6944" max="6944" width="2.5546875" style="72" customWidth="1"/>
    <col min="6945" max="6945" width="2.88671875" style="72" customWidth="1"/>
    <col min="6946" max="6946" width="3" style="72" customWidth="1"/>
    <col min="6947" max="6947" width="0" style="72" hidden="1" customWidth="1"/>
    <col min="6948" max="7134" width="9.109375" style="72"/>
    <col min="7135" max="7199" width="2.33203125" style="72" customWidth="1"/>
    <col min="7200" max="7200" width="2.5546875" style="72" customWidth="1"/>
    <col min="7201" max="7201" width="2.88671875" style="72" customWidth="1"/>
    <col min="7202" max="7202" width="3" style="72" customWidth="1"/>
    <col min="7203" max="7203" width="0" style="72" hidden="1" customWidth="1"/>
    <col min="7204" max="7390" width="9.109375" style="72"/>
    <col min="7391" max="7455" width="2.33203125" style="72" customWidth="1"/>
    <col min="7456" max="7456" width="2.5546875" style="72" customWidth="1"/>
    <col min="7457" max="7457" width="2.88671875" style="72" customWidth="1"/>
    <col min="7458" max="7458" width="3" style="72" customWidth="1"/>
    <col min="7459" max="7459" width="0" style="72" hidden="1" customWidth="1"/>
    <col min="7460" max="7646" width="9.109375" style="72"/>
    <col min="7647" max="7711" width="2.33203125" style="72" customWidth="1"/>
    <col min="7712" max="7712" width="2.5546875" style="72" customWidth="1"/>
    <col min="7713" max="7713" width="2.88671875" style="72" customWidth="1"/>
    <col min="7714" max="7714" width="3" style="72" customWidth="1"/>
    <col min="7715" max="7715" width="0" style="72" hidden="1" customWidth="1"/>
    <col min="7716" max="7902" width="9.109375" style="72"/>
    <col min="7903" max="7967" width="2.33203125" style="72" customWidth="1"/>
    <col min="7968" max="7968" width="2.5546875" style="72" customWidth="1"/>
    <col min="7969" max="7969" width="2.88671875" style="72" customWidth="1"/>
    <col min="7970" max="7970" width="3" style="72" customWidth="1"/>
    <col min="7971" max="7971" width="0" style="72" hidden="1" customWidth="1"/>
    <col min="7972" max="8158" width="9.109375" style="72"/>
    <col min="8159" max="8223" width="2.33203125" style="72" customWidth="1"/>
    <col min="8224" max="8224" width="2.5546875" style="72" customWidth="1"/>
    <col min="8225" max="8225" width="2.88671875" style="72" customWidth="1"/>
    <col min="8226" max="8226" width="3" style="72" customWidth="1"/>
    <col min="8227" max="8227" width="0" style="72" hidden="1" customWidth="1"/>
    <col min="8228" max="8414" width="9.109375" style="72"/>
    <col min="8415" max="8479" width="2.33203125" style="72" customWidth="1"/>
    <col min="8480" max="8480" width="2.5546875" style="72" customWidth="1"/>
    <col min="8481" max="8481" width="2.88671875" style="72" customWidth="1"/>
    <col min="8482" max="8482" width="3" style="72" customWidth="1"/>
    <col min="8483" max="8483" width="0" style="72" hidden="1" customWidth="1"/>
    <col min="8484" max="8670" width="9.109375" style="72"/>
    <col min="8671" max="8735" width="2.33203125" style="72" customWidth="1"/>
    <col min="8736" max="8736" width="2.5546875" style="72" customWidth="1"/>
    <col min="8737" max="8737" width="2.88671875" style="72" customWidth="1"/>
    <col min="8738" max="8738" width="3" style="72" customWidth="1"/>
    <col min="8739" max="8739" width="0" style="72" hidden="1" customWidth="1"/>
    <col min="8740" max="8926" width="9.109375" style="72"/>
    <col min="8927" max="8991" width="2.33203125" style="72" customWidth="1"/>
    <col min="8992" max="8992" width="2.5546875" style="72" customWidth="1"/>
    <col min="8993" max="8993" width="2.88671875" style="72" customWidth="1"/>
    <col min="8994" max="8994" width="3" style="72" customWidth="1"/>
    <col min="8995" max="8995" width="0" style="72" hidden="1" customWidth="1"/>
    <col min="8996" max="9182" width="9.109375" style="72"/>
    <col min="9183" max="9247" width="2.33203125" style="72" customWidth="1"/>
    <col min="9248" max="9248" width="2.5546875" style="72" customWidth="1"/>
    <col min="9249" max="9249" width="2.88671875" style="72" customWidth="1"/>
    <col min="9250" max="9250" width="3" style="72" customWidth="1"/>
    <col min="9251" max="9251" width="0" style="72" hidden="1" customWidth="1"/>
    <col min="9252" max="9438" width="9.109375" style="72"/>
    <col min="9439" max="9503" width="2.33203125" style="72" customWidth="1"/>
    <col min="9504" max="9504" width="2.5546875" style="72" customWidth="1"/>
    <col min="9505" max="9505" width="2.88671875" style="72" customWidth="1"/>
    <col min="9506" max="9506" width="3" style="72" customWidth="1"/>
    <col min="9507" max="9507" width="0" style="72" hidden="1" customWidth="1"/>
    <col min="9508" max="9694" width="9.109375" style="72"/>
    <col min="9695" max="9759" width="2.33203125" style="72" customWidth="1"/>
    <col min="9760" max="9760" width="2.5546875" style="72" customWidth="1"/>
    <col min="9761" max="9761" width="2.88671875" style="72" customWidth="1"/>
    <col min="9762" max="9762" width="3" style="72" customWidth="1"/>
    <col min="9763" max="9763" width="0" style="72" hidden="1" customWidth="1"/>
    <col min="9764" max="9950" width="9.109375" style="72"/>
    <col min="9951" max="10015" width="2.33203125" style="72" customWidth="1"/>
    <col min="10016" max="10016" width="2.5546875" style="72" customWidth="1"/>
    <col min="10017" max="10017" width="2.88671875" style="72" customWidth="1"/>
    <col min="10018" max="10018" width="3" style="72" customWidth="1"/>
    <col min="10019" max="10019" width="0" style="72" hidden="1" customWidth="1"/>
    <col min="10020" max="10206" width="9.109375" style="72"/>
    <col min="10207" max="10271" width="2.33203125" style="72" customWidth="1"/>
    <col min="10272" max="10272" width="2.5546875" style="72" customWidth="1"/>
    <col min="10273" max="10273" width="2.88671875" style="72" customWidth="1"/>
    <col min="10274" max="10274" width="3" style="72" customWidth="1"/>
    <col min="10275" max="10275" width="0" style="72" hidden="1" customWidth="1"/>
    <col min="10276" max="10462" width="9.109375" style="72"/>
    <col min="10463" max="10527" width="2.33203125" style="72" customWidth="1"/>
    <col min="10528" max="10528" width="2.5546875" style="72" customWidth="1"/>
    <col min="10529" max="10529" width="2.88671875" style="72" customWidth="1"/>
    <col min="10530" max="10530" width="3" style="72" customWidth="1"/>
    <col min="10531" max="10531" width="0" style="72" hidden="1" customWidth="1"/>
    <col min="10532" max="10718" width="9.109375" style="72"/>
    <col min="10719" max="10783" width="2.33203125" style="72" customWidth="1"/>
    <col min="10784" max="10784" width="2.5546875" style="72" customWidth="1"/>
    <col min="10785" max="10785" width="2.88671875" style="72" customWidth="1"/>
    <col min="10786" max="10786" width="3" style="72" customWidth="1"/>
    <col min="10787" max="10787" width="0" style="72" hidden="1" customWidth="1"/>
    <col min="10788" max="10974" width="9.109375" style="72"/>
    <col min="10975" max="11039" width="2.33203125" style="72" customWidth="1"/>
    <col min="11040" max="11040" width="2.5546875" style="72" customWidth="1"/>
    <col min="11041" max="11041" width="2.88671875" style="72" customWidth="1"/>
    <col min="11042" max="11042" width="3" style="72" customWidth="1"/>
    <col min="11043" max="11043" width="0" style="72" hidden="1" customWidth="1"/>
    <col min="11044" max="11230" width="9.109375" style="72"/>
    <col min="11231" max="11295" width="2.33203125" style="72" customWidth="1"/>
    <col min="11296" max="11296" width="2.5546875" style="72" customWidth="1"/>
    <col min="11297" max="11297" width="2.88671875" style="72" customWidth="1"/>
    <col min="11298" max="11298" width="3" style="72" customWidth="1"/>
    <col min="11299" max="11299" width="0" style="72" hidden="1" customWidth="1"/>
    <col min="11300" max="11486" width="9.109375" style="72"/>
    <col min="11487" max="11551" width="2.33203125" style="72" customWidth="1"/>
    <col min="11552" max="11552" width="2.5546875" style="72" customWidth="1"/>
    <col min="11553" max="11553" width="2.88671875" style="72" customWidth="1"/>
    <col min="11554" max="11554" width="3" style="72" customWidth="1"/>
    <col min="11555" max="11555" width="0" style="72" hidden="1" customWidth="1"/>
    <col min="11556" max="11742" width="9.109375" style="72"/>
    <col min="11743" max="11807" width="2.33203125" style="72" customWidth="1"/>
    <col min="11808" max="11808" width="2.5546875" style="72" customWidth="1"/>
    <col min="11809" max="11809" width="2.88671875" style="72" customWidth="1"/>
    <col min="11810" max="11810" width="3" style="72" customWidth="1"/>
    <col min="11811" max="11811" width="0" style="72" hidden="1" customWidth="1"/>
    <col min="11812" max="11998" width="9.109375" style="72"/>
    <col min="11999" max="12063" width="2.33203125" style="72" customWidth="1"/>
    <col min="12064" max="12064" width="2.5546875" style="72" customWidth="1"/>
    <col min="12065" max="12065" width="2.88671875" style="72" customWidth="1"/>
    <col min="12066" max="12066" width="3" style="72" customWidth="1"/>
    <col min="12067" max="12067" width="0" style="72" hidden="1" customWidth="1"/>
    <col min="12068" max="12254" width="9.109375" style="72"/>
    <col min="12255" max="12319" width="2.33203125" style="72" customWidth="1"/>
    <col min="12320" max="12320" width="2.5546875" style="72" customWidth="1"/>
    <col min="12321" max="12321" width="2.88671875" style="72" customWidth="1"/>
    <col min="12322" max="12322" width="3" style="72" customWidth="1"/>
    <col min="12323" max="12323" width="0" style="72" hidden="1" customWidth="1"/>
    <col min="12324" max="12510" width="9.109375" style="72"/>
    <col min="12511" max="12575" width="2.33203125" style="72" customWidth="1"/>
    <col min="12576" max="12576" width="2.5546875" style="72" customWidth="1"/>
    <col min="12577" max="12577" width="2.88671875" style="72" customWidth="1"/>
    <col min="12578" max="12578" width="3" style="72" customWidth="1"/>
    <col min="12579" max="12579" width="0" style="72" hidden="1" customWidth="1"/>
    <col min="12580" max="12766" width="9.109375" style="72"/>
    <col min="12767" max="12831" width="2.33203125" style="72" customWidth="1"/>
    <col min="12832" max="12832" width="2.5546875" style="72" customWidth="1"/>
    <col min="12833" max="12833" width="2.88671875" style="72" customWidth="1"/>
    <col min="12834" max="12834" width="3" style="72" customWidth="1"/>
    <col min="12835" max="12835" width="0" style="72" hidden="1" customWidth="1"/>
    <col min="12836" max="13022" width="9.109375" style="72"/>
    <col min="13023" max="13087" width="2.33203125" style="72" customWidth="1"/>
    <col min="13088" max="13088" width="2.5546875" style="72" customWidth="1"/>
    <col min="13089" max="13089" width="2.88671875" style="72" customWidth="1"/>
    <col min="13090" max="13090" width="3" style="72" customWidth="1"/>
    <col min="13091" max="13091" width="0" style="72" hidden="1" customWidth="1"/>
    <col min="13092" max="13278" width="9.109375" style="72"/>
    <col min="13279" max="13343" width="2.33203125" style="72" customWidth="1"/>
    <col min="13344" max="13344" width="2.5546875" style="72" customWidth="1"/>
    <col min="13345" max="13345" width="2.88671875" style="72" customWidth="1"/>
    <col min="13346" max="13346" width="3" style="72" customWidth="1"/>
    <col min="13347" max="13347" width="0" style="72" hidden="1" customWidth="1"/>
    <col min="13348" max="13534" width="9.109375" style="72"/>
    <col min="13535" max="13599" width="2.33203125" style="72" customWidth="1"/>
    <col min="13600" max="13600" width="2.5546875" style="72" customWidth="1"/>
    <col min="13601" max="13601" width="2.88671875" style="72" customWidth="1"/>
    <col min="13602" max="13602" width="3" style="72" customWidth="1"/>
    <col min="13603" max="13603" width="0" style="72" hidden="1" customWidth="1"/>
    <col min="13604" max="13790" width="9.109375" style="72"/>
    <col min="13791" max="13855" width="2.33203125" style="72" customWidth="1"/>
    <col min="13856" max="13856" width="2.5546875" style="72" customWidth="1"/>
    <col min="13857" max="13857" width="2.88671875" style="72" customWidth="1"/>
    <col min="13858" max="13858" width="3" style="72" customWidth="1"/>
    <col min="13859" max="13859" width="0" style="72" hidden="1" customWidth="1"/>
    <col min="13860" max="14046" width="9.109375" style="72"/>
    <col min="14047" max="14111" width="2.33203125" style="72" customWidth="1"/>
    <col min="14112" max="14112" width="2.5546875" style="72" customWidth="1"/>
    <col min="14113" max="14113" width="2.88671875" style="72" customWidth="1"/>
    <col min="14114" max="14114" width="3" style="72" customWidth="1"/>
    <col min="14115" max="14115" width="0" style="72" hidden="1" customWidth="1"/>
    <col min="14116" max="14302" width="9.109375" style="72"/>
    <col min="14303" max="14367" width="2.33203125" style="72" customWidth="1"/>
    <col min="14368" max="14368" width="2.5546875" style="72" customWidth="1"/>
    <col min="14369" max="14369" width="2.88671875" style="72" customWidth="1"/>
    <col min="14370" max="14370" width="3" style="72" customWidth="1"/>
    <col min="14371" max="14371" width="0" style="72" hidden="1" customWidth="1"/>
    <col min="14372" max="14558" width="9.109375" style="72"/>
    <col min="14559" max="14623" width="2.33203125" style="72" customWidth="1"/>
    <col min="14624" max="14624" width="2.5546875" style="72" customWidth="1"/>
    <col min="14625" max="14625" width="2.88671875" style="72" customWidth="1"/>
    <col min="14626" max="14626" width="3" style="72" customWidth="1"/>
    <col min="14627" max="14627" width="0" style="72" hidden="1" customWidth="1"/>
    <col min="14628" max="14814" width="9.109375" style="72"/>
    <col min="14815" max="14879" width="2.33203125" style="72" customWidth="1"/>
    <col min="14880" max="14880" width="2.5546875" style="72" customWidth="1"/>
    <col min="14881" max="14881" width="2.88671875" style="72" customWidth="1"/>
    <col min="14882" max="14882" width="3" style="72" customWidth="1"/>
    <col min="14883" max="14883" width="0" style="72" hidden="1" customWidth="1"/>
    <col min="14884" max="15070" width="9.109375" style="72"/>
    <col min="15071" max="15135" width="2.33203125" style="72" customWidth="1"/>
    <col min="15136" max="15136" width="2.5546875" style="72" customWidth="1"/>
    <col min="15137" max="15137" width="2.88671875" style="72" customWidth="1"/>
    <col min="15138" max="15138" width="3" style="72" customWidth="1"/>
    <col min="15139" max="15139" width="0" style="72" hidden="1" customWidth="1"/>
    <col min="15140" max="15326" width="9.109375" style="72"/>
    <col min="15327" max="15391" width="2.33203125" style="72" customWidth="1"/>
    <col min="15392" max="15392" width="2.5546875" style="72" customWidth="1"/>
    <col min="15393" max="15393" width="2.88671875" style="72" customWidth="1"/>
    <col min="15394" max="15394" width="3" style="72" customWidth="1"/>
    <col min="15395" max="15395" width="0" style="72" hidden="1" customWidth="1"/>
    <col min="15396" max="15582" width="9.109375" style="72"/>
    <col min="15583" max="15647" width="2.33203125" style="72" customWidth="1"/>
    <col min="15648" max="15648" width="2.5546875" style="72" customWidth="1"/>
    <col min="15649" max="15649" width="2.88671875" style="72" customWidth="1"/>
    <col min="15650" max="15650" width="3" style="72" customWidth="1"/>
    <col min="15651" max="15651" width="0" style="72" hidden="1" customWidth="1"/>
    <col min="15652" max="15838" width="9.109375" style="72"/>
    <col min="15839" max="15903" width="2.33203125" style="72" customWidth="1"/>
    <col min="15904" max="15904" width="2.5546875" style="72" customWidth="1"/>
    <col min="15905" max="15905" width="2.88671875" style="72" customWidth="1"/>
    <col min="15906" max="15906" width="3" style="72" customWidth="1"/>
    <col min="15907" max="15907" width="0" style="72" hidden="1" customWidth="1"/>
    <col min="15908" max="16094" width="9.109375" style="72"/>
    <col min="16095" max="16159" width="2.33203125" style="72" customWidth="1"/>
    <col min="16160" max="16160" width="2.5546875" style="72" customWidth="1"/>
    <col min="16161" max="16161" width="2.88671875" style="72" customWidth="1"/>
    <col min="16162" max="16162" width="3" style="72" customWidth="1"/>
    <col min="16163" max="16163" width="0" style="72" hidden="1" customWidth="1"/>
    <col min="16164" max="16382" width="9.109375" style="72"/>
    <col min="16383" max="16384" width="9.109375" style="72" customWidth="1"/>
  </cols>
  <sheetData>
    <row r="1" spans="1:55" ht="84.75" customHeight="1" thickBot="1" x14ac:dyDescent="0.3">
      <c r="A1" s="726"/>
      <c r="B1" s="727"/>
      <c r="C1" s="727"/>
      <c r="D1" s="727"/>
      <c r="E1" s="727"/>
      <c r="F1" s="727"/>
      <c r="G1" s="727"/>
      <c r="H1" s="727"/>
      <c r="I1" s="727"/>
      <c r="J1" s="727"/>
      <c r="K1" s="727"/>
      <c r="L1" s="727"/>
      <c r="M1" s="727"/>
      <c r="N1" s="727"/>
      <c r="O1" s="727"/>
      <c r="P1" s="727"/>
      <c r="Q1" s="727"/>
      <c r="R1" s="727"/>
      <c r="S1" s="727"/>
      <c r="T1" s="727"/>
      <c r="U1" s="727"/>
      <c r="V1" s="727"/>
      <c r="W1" s="727"/>
      <c r="X1" s="727"/>
      <c r="Y1" s="727"/>
      <c r="Z1" s="727"/>
      <c r="AA1" s="727"/>
      <c r="AB1" s="727"/>
      <c r="AC1" s="727"/>
      <c r="AD1" s="727"/>
      <c r="AE1" s="727"/>
      <c r="AF1" s="727"/>
      <c r="AG1" s="727"/>
      <c r="AH1" s="727"/>
      <c r="AI1" s="727"/>
      <c r="AJ1" s="727"/>
      <c r="AK1" s="727"/>
      <c r="AL1" s="727"/>
      <c r="AM1" s="728"/>
    </row>
    <row r="2" spans="1:55" s="74" customFormat="1" ht="18" customHeight="1" thickBot="1" x14ac:dyDescent="0.3">
      <c r="A2" s="551" t="s">
        <v>68</v>
      </c>
      <c r="B2" s="552"/>
      <c r="C2" s="552"/>
      <c r="D2" s="552"/>
      <c r="E2" s="552"/>
      <c r="F2" s="552"/>
      <c r="G2" s="552"/>
      <c r="H2" s="552"/>
      <c r="I2" s="552"/>
      <c r="J2" s="552"/>
      <c r="K2" s="552"/>
      <c r="L2" s="552"/>
      <c r="M2" s="552"/>
      <c r="N2" s="552"/>
      <c r="O2" s="552"/>
      <c r="P2" s="552"/>
      <c r="Q2" s="552"/>
      <c r="R2" s="552"/>
      <c r="S2" s="552"/>
      <c r="T2" s="552"/>
      <c r="U2" s="594"/>
      <c r="V2" s="73"/>
      <c r="W2" s="73"/>
      <c r="X2" s="73"/>
      <c r="Y2" s="549" t="s">
        <v>69</v>
      </c>
      <c r="Z2" s="552"/>
      <c r="AA2" s="552"/>
      <c r="AB2" s="552"/>
      <c r="AC2" s="552"/>
      <c r="AD2" s="552"/>
      <c r="AE2" s="552"/>
      <c r="AF2" s="552"/>
      <c r="AG2" s="552"/>
      <c r="AH2" s="594"/>
      <c r="AI2" s="552"/>
      <c r="AJ2" s="552"/>
      <c r="AK2" s="552"/>
      <c r="AL2" s="552"/>
      <c r="AM2" s="550"/>
    </row>
    <row r="3" spans="1:55" s="74" customFormat="1" ht="29.25" customHeight="1" x14ac:dyDescent="0.25">
      <c r="A3" s="566" t="str">
        <f>'Planilha Orçamentaria'!A3:D3</f>
        <v>OBRA: REFORMA E AMPLIAÇÃO DA ESTAÇÃO RODOVIÁRIA</v>
      </c>
      <c r="B3" s="567"/>
      <c r="C3" s="567"/>
      <c r="D3" s="567"/>
      <c r="E3" s="567"/>
      <c r="F3" s="567"/>
      <c r="G3" s="567"/>
      <c r="H3" s="567"/>
      <c r="I3" s="567"/>
      <c r="J3" s="567"/>
      <c r="K3" s="567"/>
      <c r="L3" s="567"/>
      <c r="M3" s="567"/>
      <c r="N3" s="567"/>
      <c r="O3" s="567"/>
      <c r="P3" s="567"/>
      <c r="Q3" s="567"/>
      <c r="R3" s="567"/>
      <c r="S3" s="567"/>
      <c r="T3" s="567"/>
      <c r="U3" s="568"/>
      <c r="V3" s="68"/>
      <c r="W3" s="68"/>
      <c r="X3" s="68"/>
      <c r="Y3" s="595" t="s">
        <v>70</v>
      </c>
      <c r="Z3" s="713"/>
      <c r="AA3" s="713"/>
      <c r="AB3" s="713"/>
      <c r="AC3" s="713"/>
      <c r="AD3" s="596"/>
      <c r="AE3" s="595" t="s">
        <v>51</v>
      </c>
      <c r="AF3" s="713"/>
      <c r="AG3" s="713"/>
      <c r="AH3" s="596"/>
      <c r="AI3" s="707"/>
      <c r="AJ3" s="708"/>
      <c r="AK3" s="729">
        <v>0.25</v>
      </c>
      <c r="AL3" s="707"/>
      <c r="AM3" s="730"/>
    </row>
    <row r="4" spans="1:55" s="9" customFormat="1" ht="18" customHeight="1" x14ac:dyDescent="0.25">
      <c r="A4" s="569" t="str">
        <f>'Planilha Orçamentaria'!A4:D4</f>
        <v>LOCAL: AVENIDA MAGALHÃES PINTO</v>
      </c>
      <c r="B4" s="570"/>
      <c r="C4" s="570"/>
      <c r="D4" s="570"/>
      <c r="E4" s="570"/>
      <c r="F4" s="570"/>
      <c r="G4" s="570"/>
      <c r="H4" s="570"/>
      <c r="I4" s="570"/>
      <c r="J4" s="570"/>
      <c r="K4" s="570"/>
      <c r="L4" s="570"/>
      <c r="M4" s="570"/>
      <c r="N4" s="570"/>
      <c r="O4" s="570"/>
      <c r="P4" s="570"/>
      <c r="Q4" s="570"/>
      <c r="R4" s="570"/>
      <c r="S4" s="570"/>
      <c r="T4" s="570"/>
      <c r="U4" s="571"/>
      <c r="V4" s="61"/>
      <c r="W4" s="61"/>
      <c r="X4" s="61"/>
      <c r="Y4" s="720" t="s">
        <v>76</v>
      </c>
      <c r="Z4" s="721"/>
      <c r="AA4" s="721"/>
      <c r="AB4" s="721"/>
      <c r="AC4" s="721"/>
      <c r="AD4" s="722"/>
      <c r="AE4" s="714" t="s">
        <v>905</v>
      </c>
      <c r="AF4" s="715"/>
      <c r="AG4" s="715"/>
      <c r="AH4" s="716"/>
      <c r="AI4" s="709"/>
      <c r="AJ4" s="710"/>
      <c r="AK4" s="731"/>
      <c r="AL4" s="709"/>
      <c r="AM4" s="732"/>
    </row>
    <row r="5" spans="1:55" s="9" customFormat="1" ht="18" customHeight="1" thickBot="1" x14ac:dyDescent="0.3">
      <c r="A5" s="572" t="s">
        <v>904</v>
      </c>
      <c r="B5" s="573"/>
      <c r="C5" s="573"/>
      <c r="D5" s="573"/>
      <c r="E5" s="573"/>
      <c r="F5" s="573"/>
      <c r="G5" s="573"/>
      <c r="H5" s="573"/>
      <c r="I5" s="573"/>
      <c r="J5" s="573"/>
      <c r="K5" s="573"/>
      <c r="L5" s="573"/>
      <c r="M5" s="573"/>
      <c r="N5" s="573"/>
      <c r="O5" s="573"/>
      <c r="P5" s="573"/>
      <c r="Q5" s="573"/>
      <c r="R5" s="573"/>
      <c r="S5" s="573"/>
      <c r="T5" s="573"/>
      <c r="U5" s="574"/>
      <c r="V5" s="69"/>
      <c r="W5" s="69"/>
      <c r="X5" s="69"/>
      <c r="Y5" s="723" t="s">
        <v>77</v>
      </c>
      <c r="Z5" s="724"/>
      <c r="AA5" s="724"/>
      <c r="AB5" s="724"/>
      <c r="AC5" s="724"/>
      <c r="AD5" s="725"/>
      <c r="AE5" s="717" t="s">
        <v>113</v>
      </c>
      <c r="AF5" s="718"/>
      <c r="AG5" s="718"/>
      <c r="AH5" s="719"/>
      <c r="AI5" s="711"/>
      <c r="AJ5" s="712"/>
      <c r="AK5" s="733"/>
      <c r="AL5" s="711"/>
      <c r="AM5" s="734"/>
    </row>
    <row r="6" spans="1:55" s="74" customFormat="1" ht="18" customHeight="1" thickBot="1" x14ac:dyDescent="0.3">
      <c r="A6" s="735" t="s">
        <v>58</v>
      </c>
      <c r="B6" s="736"/>
      <c r="C6" s="736"/>
      <c r="D6" s="736"/>
      <c r="E6" s="736"/>
      <c r="F6" s="736"/>
      <c r="G6" s="736"/>
      <c r="H6" s="736"/>
      <c r="I6" s="736"/>
      <c r="J6" s="736"/>
      <c r="K6" s="736"/>
      <c r="L6" s="736"/>
      <c r="M6" s="736"/>
      <c r="N6" s="736"/>
      <c r="O6" s="736"/>
      <c r="P6" s="736"/>
      <c r="Q6" s="736"/>
      <c r="R6" s="736"/>
      <c r="S6" s="736"/>
      <c r="T6" s="736"/>
      <c r="U6" s="736"/>
      <c r="V6" s="736"/>
      <c r="W6" s="736"/>
      <c r="X6" s="736"/>
      <c r="Y6" s="736"/>
      <c r="Z6" s="736"/>
      <c r="AA6" s="736"/>
      <c r="AB6" s="736"/>
      <c r="AC6" s="736"/>
      <c r="AD6" s="736"/>
      <c r="AE6" s="736"/>
      <c r="AF6" s="736"/>
      <c r="AG6" s="736"/>
      <c r="AH6" s="736"/>
      <c r="AI6" s="736"/>
      <c r="AJ6" s="736"/>
      <c r="AK6" s="736"/>
      <c r="AL6" s="736"/>
      <c r="AM6" s="737"/>
    </row>
    <row r="7" spans="1:55" s="74" customFormat="1" ht="15.9" customHeight="1" x14ac:dyDescent="0.25">
      <c r="A7" s="684" t="s">
        <v>5</v>
      </c>
      <c r="B7" s="685"/>
      <c r="C7" s="690" t="s">
        <v>59</v>
      </c>
      <c r="D7" s="691"/>
      <c r="E7" s="691"/>
      <c r="F7" s="691"/>
      <c r="G7" s="691"/>
      <c r="H7" s="691"/>
      <c r="I7" s="691"/>
      <c r="J7" s="691"/>
      <c r="K7" s="691"/>
      <c r="L7" s="691"/>
      <c r="M7" s="691"/>
      <c r="N7" s="691"/>
      <c r="O7" s="691"/>
      <c r="P7" s="691"/>
      <c r="Q7" s="691"/>
      <c r="R7" s="691"/>
      <c r="S7" s="692"/>
      <c r="T7" s="690" t="s">
        <v>60</v>
      </c>
      <c r="U7" s="692"/>
      <c r="V7" s="699" t="s">
        <v>61</v>
      </c>
      <c r="W7" s="700"/>
      <c r="X7" s="701"/>
      <c r="Y7" s="678" t="s">
        <v>63</v>
      </c>
      <c r="Z7" s="679"/>
      <c r="AA7" s="680"/>
      <c r="AB7" s="678" t="s">
        <v>92</v>
      </c>
      <c r="AC7" s="679"/>
      <c r="AD7" s="680"/>
      <c r="AE7" s="678" t="s">
        <v>901</v>
      </c>
      <c r="AF7" s="679"/>
      <c r="AG7" s="680"/>
      <c r="AH7" s="678" t="s">
        <v>902</v>
      </c>
      <c r="AI7" s="679"/>
      <c r="AJ7" s="680"/>
      <c r="AK7" s="678" t="s">
        <v>903</v>
      </c>
      <c r="AL7" s="679"/>
      <c r="AM7" s="740"/>
    </row>
    <row r="8" spans="1:55" s="74" customFormat="1" ht="15.9" customHeight="1" x14ac:dyDescent="0.25">
      <c r="A8" s="686"/>
      <c r="B8" s="687"/>
      <c r="C8" s="693"/>
      <c r="D8" s="694"/>
      <c r="E8" s="694"/>
      <c r="F8" s="694"/>
      <c r="G8" s="694"/>
      <c r="H8" s="694"/>
      <c r="I8" s="694"/>
      <c r="J8" s="694"/>
      <c r="K8" s="694"/>
      <c r="L8" s="694"/>
      <c r="M8" s="694"/>
      <c r="N8" s="694"/>
      <c r="O8" s="694"/>
      <c r="P8" s="694"/>
      <c r="Q8" s="694"/>
      <c r="R8" s="694"/>
      <c r="S8" s="695"/>
      <c r="T8" s="696"/>
      <c r="U8" s="698"/>
      <c r="V8" s="702"/>
      <c r="W8" s="703"/>
      <c r="X8" s="704"/>
      <c r="Y8" s="413" t="s">
        <v>64</v>
      </c>
      <c r="Z8" s="670" t="s">
        <v>54</v>
      </c>
      <c r="AA8" s="671"/>
      <c r="AB8" s="411" t="str">
        <f>Y8</f>
        <v xml:space="preserve"> Parc*</v>
      </c>
      <c r="AC8" s="666" t="str">
        <f>Z8</f>
        <v>Ac*</v>
      </c>
      <c r="AD8" s="667"/>
      <c r="AE8" s="412" t="str">
        <f>AB8</f>
        <v xml:space="preserve"> Parc*</v>
      </c>
      <c r="AF8" s="668" t="str">
        <f>AC8</f>
        <v>Ac*</v>
      </c>
      <c r="AG8" s="669"/>
      <c r="AH8" s="487" t="str">
        <f>AE8</f>
        <v xml:space="preserve"> Parc*</v>
      </c>
      <c r="AI8" s="668" t="str">
        <f>AF8</f>
        <v>Ac*</v>
      </c>
      <c r="AJ8" s="669"/>
      <c r="AK8" s="487" t="str">
        <f>AH8</f>
        <v xml:space="preserve"> Parc*</v>
      </c>
      <c r="AL8" s="668" t="str">
        <f>AI8</f>
        <v>Ac*</v>
      </c>
      <c r="AM8" s="674"/>
    </row>
    <row r="9" spans="1:55" s="74" customFormat="1" ht="15.9" customHeight="1" x14ac:dyDescent="0.25">
      <c r="A9" s="688"/>
      <c r="B9" s="689"/>
      <c r="C9" s="696"/>
      <c r="D9" s="697"/>
      <c r="E9" s="697"/>
      <c r="F9" s="697"/>
      <c r="G9" s="697"/>
      <c r="H9" s="697"/>
      <c r="I9" s="697"/>
      <c r="J9" s="697"/>
      <c r="K9" s="697"/>
      <c r="L9" s="697"/>
      <c r="M9" s="697"/>
      <c r="N9" s="697"/>
      <c r="O9" s="697"/>
      <c r="P9" s="697"/>
      <c r="Q9" s="697"/>
      <c r="R9" s="697"/>
      <c r="S9" s="698"/>
      <c r="T9" s="103" t="s">
        <v>55</v>
      </c>
      <c r="U9" s="102" t="s">
        <v>56</v>
      </c>
      <c r="V9" s="681" t="s">
        <v>56</v>
      </c>
      <c r="W9" s="682"/>
      <c r="X9" s="683"/>
      <c r="Y9" s="418" t="s">
        <v>56</v>
      </c>
      <c r="Z9" s="738" t="s">
        <v>56</v>
      </c>
      <c r="AA9" s="739"/>
      <c r="AB9" s="411" t="str">
        <f>Y9</f>
        <v xml:space="preserve"> </v>
      </c>
      <c r="AC9" s="666" t="str">
        <f>Z9</f>
        <v xml:space="preserve"> </v>
      </c>
      <c r="AD9" s="667"/>
      <c r="AE9" s="417" t="str">
        <f>AB9</f>
        <v xml:space="preserve"> </v>
      </c>
      <c r="AF9" s="705" t="str">
        <f>AC9</f>
        <v xml:space="preserve"> </v>
      </c>
      <c r="AG9" s="706"/>
      <c r="AH9" s="488" t="str">
        <f>AE9</f>
        <v xml:space="preserve"> </v>
      </c>
      <c r="AI9" s="705" t="str">
        <f>AF9</f>
        <v xml:space="preserve"> </v>
      </c>
      <c r="AJ9" s="706"/>
      <c r="AK9" s="488" t="str">
        <f>AH9</f>
        <v xml:space="preserve"> </v>
      </c>
      <c r="AL9" s="705" t="str">
        <f>AI9</f>
        <v xml:space="preserve"> </v>
      </c>
      <c r="AM9" s="741"/>
      <c r="AT9" s="75"/>
      <c r="AU9" s="75"/>
      <c r="AV9" s="75"/>
      <c r="AW9" s="75"/>
    </row>
    <row r="10" spans="1:55" s="74" customFormat="1" ht="18" customHeight="1" x14ac:dyDescent="0.25">
      <c r="A10" s="658">
        <f>'Planilha Orçamentaria'!A9</f>
        <v>1</v>
      </c>
      <c r="B10" s="659"/>
      <c r="C10" s="660" t="str">
        <f>'Planilha Orçamentaria'!D9</f>
        <v>SERVIÇOS PRELIMINARES E LIMPEZA DE OBRA</v>
      </c>
      <c r="D10" s="661"/>
      <c r="E10" s="661"/>
      <c r="F10" s="661"/>
      <c r="G10" s="661"/>
      <c r="H10" s="661"/>
      <c r="I10" s="661"/>
      <c r="J10" s="661"/>
      <c r="K10" s="661"/>
      <c r="L10" s="661"/>
      <c r="M10" s="661"/>
      <c r="N10" s="661"/>
      <c r="O10" s="661"/>
      <c r="P10" s="661"/>
      <c r="Q10" s="661"/>
      <c r="R10" s="661"/>
      <c r="S10" s="662"/>
      <c r="T10" s="100">
        <f>'Planilha Orçamentaria'!K9</f>
        <v>42789.21</v>
      </c>
      <c r="U10" s="101">
        <f t="shared" ref="U10:U44" si="0">T10/$M$48</f>
        <v>1.8010527006033408E-2</v>
      </c>
      <c r="V10" s="675"/>
      <c r="W10" s="676"/>
      <c r="X10" s="677"/>
      <c r="Y10" s="486">
        <v>0.22</v>
      </c>
      <c r="Z10" s="656">
        <f t="shared" ref="Z10:Z12" si="1">IF(SUM(Y$10:Y$44)&gt;0,MIN(V10+Y10,100),0)</f>
        <v>0.22</v>
      </c>
      <c r="AA10" s="657"/>
      <c r="AB10" s="486">
        <v>0.19500000000000001</v>
      </c>
      <c r="AC10" s="672">
        <f t="shared" ref="AC10:AC12" si="2">IF(SUM(AB$10:AB$44)&gt;0,MIN(Z10+AB10,100),0)</f>
        <v>0.41500000000000004</v>
      </c>
      <c r="AD10" s="673"/>
      <c r="AE10" s="486">
        <v>0.19500000000000001</v>
      </c>
      <c r="AF10" s="672">
        <f t="shared" ref="AF10:AF12" si="3">IF(SUM(AE$10:AE$44)&gt;0,MIN(AC10+AE10,100),0)</f>
        <v>0.6100000000000001</v>
      </c>
      <c r="AG10" s="673"/>
      <c r="AH10" s="489">
        <v>0.19500000000000001</v>
      </c>
      <c r="AI10" s="656">
        <f>(AH10+AE10+AB10+Y10)</f>
        <v>0.80499999999999994</v>
      </c>
      <c r="AJ10" s="657"/>
      <c r="AK10" s="489">
        <v>0.19500000000000001</v>
      </c>
      <c r="AL10" s="656">
        <f t="shared" ref="AL10:AL44" si="4">AK10+AH10+AE10+AB10+Y10</f>
        <v>1</v>
      </c>
      <c r="AM10" s="657"/>
      <c r="AO10" s="76"/>
      <c r="AT10" s="76"/>
      <c r="AU10" s="76"/>
      <c r="AV10" s="76"/>
      <c r="AW10" s="76"/>
      <c r="AX10" s="76"/>
      <c r="AY10" s="76"/>
      <c r="AZ10" s="76"/>
      <c r="BA10" s="76"/>
      <c r="BB10" s="76"/>
      <c r="BC10" s="76"/>
    </row>
    <row r="11" spans="1:55" s="74" customFormat="1" ht="18" customHeight="1" x14ac:dyDescent="0.25">
      <c r="A11" s="658">
        <f>'Planilha Orçamentaria'!A17</f>
        <v>2</v>
      </c>
      <c r="B11" s="659"/>
      <c r="C11" s="660" t="str">
        <f>'Planilha Orçamentaria'!D17</f>
        <v>INFRAESTRUTURA-SAGUÃO DE EMBARQUE E DESEMBARQUE</v>
      </c>
      <c r="D11" s="661"/>
      <c r="E11" s="661"/>
      <c r="F11" s="661"/>
      <c r="G11" s="661"/>
      <c r="H11" s="661"/>
      <c r="I11" s="661"/>
      <c r="J11" s="661"/>
      <c r="K11" s="661"/>
      <c r="L11" s="661"/>
      <c r="M11" s="661"/>
      <c r="N11" s="661"/>
      <c r="O11" s="661"/>
      <c r="P11" s="661"/>
      <c r="Q11" s="661"/>
      <c r="R11" s="661"/>
      <c r="S11" s="662"/>
      <c r="T11" s="100">
        <f>'Planilha Orçamentaria'!K17</f>
        <v>50278.271999999997</v>
      </c>
      <c r="U11" s="101">
        <f t="shared" si="0"/>
        <v>2.1162769204495557E-2</v>
      </c>
      <c r="V11" s="675"/>
      <c r="W11" s="676"/>
      <c r="X11" s="677"/>
      <c r="Y11" s="486">
        <v>1</v>
      </c>
      <c r="Z11" s="656">
        <f t="shared" si="1"/>
        <v>1</v>
      </c>
      <c r="AA11" s="657"/>
      <c r="AB11" s="486"/>
      <c r="AC11" s="656">
        <f t="shared" si="2"/>
        <v>1</v>
      </c>
      <c r="AD11" s="657"/>
      <c r="AE11" s="486"/>
      <c r="AF11" s="656">
        <f t="shared" si="3"/>
        <v>1</v>
      </c>
      <c r="AG11" s="657"/>
      <c r="AH11" s="489"/>
      <c r="AI11" s="656">
        <f t="shared" ref="AI11:AI44" si="5">(AH11+AE11+AB11+Y11)</f>
        <v>1</v>
      </c>
      <c r="AJ11" s="657"/>
      <c r="AK11" s="489"/>
      <c r="AL11" s="656">
        <f t="shared" si="4"/>
        <v>1</v>
      </c>
      <c r="AM11" s="657"/>
      <c r="AO11" s="77"/>
      <c r="AT11" s="76"/>
      <c r="AU11" s="76"/>
      <c r="AV11" s="76"/>
      <c r="AW11" s="76"/>
      <c r="AX11" s="76"/>
      <c r="AY11" s="76"/>
      <c r="AZ11" s="76"/>
      <c r="BA11" s="76"/>
      <c r="BB11" s="76"/>
      <c r="BC11" s="76"/>
    </row>
    <row r="12" spans="1:55" s="74" customFormat="1" ht="18" customHeight="1" x14ac:dyDescent="0.25">
      <c r="A12" s="658">
        <f>'Planilha Orçamentaria'!A29</f>
        <v>3</v>
      </c>
      <c r="B12" s="659"/>
      <c r="C12" s="660" t="str">
        <f>'Planilha Orçamentaria'!D29</f>
        <v>SUPRAESTRUTURA-SAGUÃO DE EMBARQUE E DESEMBARQUE</v>
      </c>
      <c r="D12" s="661"/>
      <c r="E12" s="661"/>
      <c r="F12" s="661"/>
      <c r="G12" s="661"/>
      <c r="H12" s="661"/>
      <c r="I12" s="661"/>
      <c r="J12" s="661"/>
      <c r="K12" s="661"/>
      <c r="L12" s="661"/>
      <c r="M12" s="661"/>
      <c r="N12" s="661"/>
      <c r="O12" s="661"/>
      <c r="P12" s="661"/>
      <c r="Q12" s="661"/>
      <c r="R12" s="661"/>
      <c r="S12" s="662"/>
      <c r="T12" s="100">
        <f>'Planilha Orçamentaria'!K29</f>
        <v>89266.670000000013</v>
      </c>
      <c r="U12" s="101">
        <f t="shared" si="0"/>
        <v>3.757348571692893E-2</v>
      </c>
      <c r="V12" s="675"/>
      <c r="W12" s="676"/>
      <c r="X12" s="677"/>
      <c r="Y12" s="486">
        <v>1</v>
      </c>
      <c r="Z12" s="656">
        <f t="shared" si="1"/>
        <v>1</v>
      </c>
      <c r="AA12" s="657"/>
      <c r="AB12" s="486"/>
      <c r="AC12" s="656">
        <f t="shared" si="2"/>
        <v>1</v>
      </c>
      <c r="AD12" s="657"/>
      <c r="AE12" s="486"/>
      <c r="AF12" s="656">
        <f t="shared" si="3"/>
        <v>1</v>
      </c>
      <c r="AG12" s="657"/>
      <c r="AH12" s="489"/>
      <c r="AI12" s="656">
        <f t="shared" si="5"/>
        <v>1</v>
      </c>
      <c r="AJ12" s="657"/>
      <c r="AK12" s="489"/>
      <c r="AL12" s="656">
        <f t="shared" si="4"/>
        <v>1</v>
      </c>
      <c r="AM12" s="657"/>
      <c r="AO12" s="77"/>
      <c r="AT12" s="76"/>
      <c r="AU12" s="76"/>
      <c r="AV12" s="76"/>
      <c r="AW12" s="76"/>
      <c r="AX12" s="76"/>
      <c r="AY12" s="76"/>
      <c r="AZ12" s="76"/>
      <c r="BA12" s="76"/>
      <c r="BB12" s="76"/>
      <c r="BC12" s="76"/>
    </row>
    <row r="13" spans="1:55" s="74" customFormat="1" ht="18" customHeight="1" x14ac:dyDescent="0.25">
      <c r="A13" s="658">
        <f>'Planilha Orçamentaria'!A39</f>
        <v>4</v>
      </c>
      <c r="B13" s="659"/>
      <c r="C13" s="660" t="str">
        <f>'Planilha Orçamentaria'!D39</f>
        <v>ALVENARIA-SAGUÃO DE EMBARQUE E DESEMBARQUE</v>
      </c>
      <c r="D13" s="661"/>
      <c r="E13" s="661"/>
      <c r="F13" s="661"/>
      <c r="G13" s="661"/>
      <c r="H13" s="661"/>
      <c r="I13" s="661"/>
      <c r="J13" s="661"/>
      <c r="K13" s="661"/>
      <c r="L13" s="661"/>
      <c r="M13" s="661"/>
      <c r="N13" s="661"/>
      <c r="O13" s="661"/>
      <c r="P13" s="661"/>
      <c r="Q13" s="661"/>
      <c r="R13" s="661"/>
      <c r="S13" s="662"/>
      <c r="T13" s="100">
        <f>'Planilha Orçamentaria'!K39</f>
        <v>38201.23000000001</v>
      </c>
      <c r="U13" s="101">
        <f t="shared" si="0"/>
        <v>1.6079387410487221E-2</v>
      </c>
      <c r="V13" s="414"/>
      <c r="W13" s="415"/>
      <c r="X13" s="416"/>
      <c r="Y13" s="486">
        <v>1</v>
      </c>
      <c r="Z13" s="656">
        <f t="shared" ref="Z13:Z14" si="6">IF(SUM(Y$10:Y$44)&gt;0,MIN(V13+Y13,100),0)</f>
        <v>1</v>
      </c>
      <c r="AA13" s="657"/>
      <c r="AB13" s="486"/>
      <c r="AC13" s="656">
        <f t="shared" ref="AC13" si="7">IF(SUM(AB$10:AB$44)&gt;0,MIN(Z13+AB13,100),0)</f>
        <v>1</v>
      </c>
      <c r="AD13" s="657"/>
      <c r="AE13" s="486"/>
      <c r="AF13" s="656">
        <f t="shared" ref="AF13:AF16" si="8">IF(SUM(AE$10:AE$44)&gt;0,MIN(AC13+AE13,100),0)</f>
        <v>1</v>
      </c>
      <c r="AG13" s="657"/>
      <c r="AH13" s="489"/>
      <c r="AI13" s="656">
        <f t="shared" si="5"/>
        <v>1</v>
      </c>
      <c r="AJ13" s="657"/>
      <c r="AK13" s="489"/>
      <c r="AL13" s="656">
        <f t="shared" si="4"/>
        <v>1</v>
      </c>
      <c r="AM13" s="657"/>
      <c r="AO13" s="77"/>
      <c r="AT13" s="76"/>
      <c r="AU13" s="76"/>
      <c r="AV13" s="76"/>
      <c r="AW13" s="76"/>
      <c r="AX13" s="76"/>
      <c r="AY13" s="76"/>
      <c r="AZ13" s="76"/>
      <c r="BA13" s="76"/>
      <c r="BB13" s="76"/>
      <c r="BC13" s="76"/>
    </row>
    <row r="14" spans="1:55" s="484" customFormat="1" ht="29.4" customHeight="1" x14ac:dyDescent="0.25">
      <c r="A14" s="658">
        <f>'Planilha Orçamentaria'!A47</f>
        <v>5</v>
      </c>
      <c r="B14" s="659"/>
      <c r="C14" s="663" t="str">
        <f>'Planilha Orçamentaria'!D47</f>
        <v>IMPERMEABILIZAÇÃO-SAGUÃO DE EMBARQUE E DESEMBARQUE</v>
      </c>
      <c r="D14" s="664"/>
      <c r="E14" s="664"/>
      <c r="F14" s="664"/>
      <c r="G14" s="664"/>
      <c r="H14" s="664"/>
      <c r="I14" s="664"/>
      <c r="J14" s="664"/>
      <c r="K14" s="664"/>
      <c r="L14" s="664"/>
      <c r="M14" s="664"/>
      <c r="N14" s="664"/>
      <c r="O14" s="664"/>
      <c r="P14" s="664"/>
      <c r="Q14" s="664"/>
      <c r="R14" s="664"/>
      <c r="S14" s="665"/>
      <c r="T14" s="480">
        <f>'Planilha Orçamentaria'!K47</f>
        <v>4119.7700000000004</v>
      </c>
      <c r="U14" s="101">
        <f t="shared" si="0"/>
        <v>1.7340640045386739E-3</v>
      </c>
      <c r="V14" s="481"/>
      <c r="W14" s="482"/>
      <c r="X14" s="483"/>
      <c r="Y14" s="490">
        <v>1</v>
      </c>
      <c r="Z14" s="656">
        <f t="shared" si="6"/>
        <v>1</v>
      </c>
      <c r="AA14" s="657"/>
      <c r="AB14" s="490"/>
      <c r="AC14" s="656">
        <f t="shared" ref="AC14:AC15" si="9">IF(SUM(AB$10:AB$44)&gt;0,MIN(Z14+AB14,100),0)</f>
        <v>1</v>
      </c>
      <c r="AD14" s="657"/>
      <c r="AE14" s="490"/>
      <c r="AF14" s="656">
        <f t="shared" si="8"/>
        <v>1</v>
      </c>
      <c r="AG14" s="657"/>
      <c r="AH14" s="489"/>
      <c r="AI14" s="656">
        <f t="shared" si="5"/>
        <v>1</v>
      </c>
      <c r="AJ14" s="657"/>
      <c r="AK14" s="489"/>
      <c r="AL14" s="656">
        <f t="shared" si="4"/>
        <v>1</v>
      </c>
      <c r="AM14" s="657"/>
      <c r="AO14" s="66"/>
      <c r="AT14" s="485"/>
      <c r="AU14" s="485"/>
      <c r="AV14" s="485"/>
      <c r="AW14" s="485"/>
      <c r="AX14" s="485"/>
      <c r="AY14" s="485"/>
      <c r="AZ14" s="485"/>
      <c r="BA14" s="485"/>
      <c r="BB14" s="485"/>
      <c r="BC14" s="485"/>
    </row>
    <row r="15" spans="1:55" s="74" customFormat="1" ht="25.8" customHeight="1" x14ac:dyDescent="0.25">
      <c r="A15" s="658">
        <f>'Planilha Orçamentaria'!A49</f>
        <v>6</v>
      </c>
      <c r="B15" s="659"/>
      <c r="C15" s="663" t="str">
        <f>'Planilha Orçamentaria'!D49</f>
        <v>REVESTIMENTO EXTERNO-SAGUÃO DE EMBARQUE E DESEMBARQUE</v>
      </c>
      <c r="D15" s="664"/>
      <c r="E15" s="664"/>
      <c r="F15" s="664"/>
      <c r="G15" s="664"/>
      <c r="H15" s="664"/>
      <c r="I15" s="664"/>
      <c r="J15" s="664"/>
      <c r="K15" s="664"/>
      <c r="L15" s="664"/>
      <c r="M15" s="664"/>
      <c r="N15" s="664"/>
      <c r="O15" s="664"/>
      <c r="P15" s="664"/>
      <c r="Q15" s="664"/>
      <c r="R15" s="664"/>
      <c r="S15" s="665"/>
      <c r="T15" s="100">
        <f>'Planilha Orçamentaria'!K49</f>
        <v>12253.630000000001</v>
      </c>
      <c r="U15" s="101">
        <f t="shared" si="0"/>
        <v>5.1577099468987902E-3</v>
      </c>
      <c r="V15" s="414"/>
      <c r="W15" s="415"/>
      <c r="X15" s="416"/>
      <c r="Y15" s="486">
        <v>0</v>
      </c>
      <c r="Z15" s="656">
        <f t="shared" ref="Z15:Z17" si="10">IF(SUM(Y$10:Y$44)&gt;0,MIN(V15+Y15,100),0)</f>
        <v>0</v>
      </c>
      <c r="AA15" s="657"/>
      <c r="AB15" s="486">
        <v>1</v>
      </c>
      <c r="AC15" s="656">
        <f t="shared" si="9"/>
        <v>1</v>
      </c>
      <c r="AD15" s="657"/>
      <c r="AE15" s="486"/>
      <c r="AF15" s="656">
        <f t="shared" si="8"/>
        <v>1</v>
      </c>
      <c r="AG15" s="657"/>
      <c r="AH15" s="489"/>
      <c r="AI15" s="656">
        <f t="shared" si="5"/>
        <v>1</v>
      </c>
      <c r="AJ15" s="657"/>
      <c r="AK15" s="489"/>
      <c r="AL15" s="656">
        <f t="shared" si="4"/>
        <v>1</v>
      </c>
      <c r="AM15" s="657"/>
      <c r="AO15" s="77"/>
      <c r="AT15" s="76"/>
      <c r="AU15" s="76"/>
      <c r="AV15" s="76"/>
      <c r="AW15" s="76"/>
      <c r="AX15" s="76"/>
      <c r="AY15" s="76"/>
      <c r="AZ15" s="76"/>
      <c r="BA15" s="76"/>
      <c r="BB15" s="76"/>
      <c r="BC15" s="76"/>
    </row>
    <row r="16" spans="1:55" s="74" customFormat="1" ht="28.8" customHeight="1" x14ac:dyDescent="0.25">
      <c r="A16" s="658">
        <f>'Planilha Orçamentaria'!A54</f>
        <v>7</v>
      </c>
      <c r="B16" s="659"/>
      <c r="C16" s="663" t="str">
        <f>'Planilha Orçamentaria'!D54</f>
        <v>REVESTIMENTO INTERNO-SAGUÃO DE EMBARQUE E DESEMBARQUE</v>
      </c>
      <c r="D16" s="664"/>
      <c r="E16" s="664"/>
      <c r="F16" s="664"/>
      <c r="G16" s="664"/>
      <c r="H16" s="664"/>
      <c r="I16" s="664"/>
      <c r="J16" s="664"/>
      <c r="K16" s="664"/>
      <c r="L16" s="664"/>
      <c r="M16" s="664"/>
      <c r="N16" s="664"/>
      <c r="O16" s="664"/>
      <c r="P16" s="664"/>
      <c r="Q16" s="664"/>
      <c r="R16" s="664"/>
      <c r="S16" s="665"/>
      <c r="T16" s="100">
        <f>'Planilha Orçamentaria'!K54</f>
        <v>46326.876750000003</v>
      </c>
      <c r="U16" s="101">
        <f t="shared" si="0"/>
        <v>1.949957629063627E-2</v>
      </c>
      <c r="V16" s="414"/>
      <c r="W16" s="415"/>
      <c r="X16" s="416"/>
      <c r="Y16" s="486">
        <v>0</v>
      </c>
      <c r="Z16" s="656">
        <f t="shared" si="10"/>
        <v>0</v>
      </c>
      <c r="AA16" s="657"/>
      <c r="AB16" s="486">
        <v>1</v>
      </c>
      <c r="AC16" s="656">
        <f t="shared" ref="AC16:AC17" si="11">IF(SUM(AB$10:AB$44)&gt;0,MIN(Z16+AB16,100),0)</f>
        <v>1</v>
      </c>
      <c r="AD16" s="657"/>
      <c r="AE16" s="486"/>
      <c r="AF16" s="656">
        <f t="shared" si="8"/>
        <v>1</v>
      </c>
      <c r="AG16" s="657"/>
      <c r="AH16" s="489"/>
      <c r="AI16" s="656">
        <f t="shared" si="5"/>
        <v>1</v>
      </c>
      <c r="AJ16" s="657"/>
      <c r="AK16" s="489"/>
      <c r="AL16" s="656">
        <f t="shared" si="4"/>
        <v>1</v>
      </c>
      <c r="AM16" s="657"/>
      <c r="AO16" s="77"/>
      <c r="AT16" s="76"/>
      <c r="AU16" s="76"/>
      <c r="AV16" s="76"/>
      <c r="AW16" s="76"/>
      <c r="AX16" s="76"/>
      <c r="AY16" s="76"/>
      <c r="AZ16" s="76"/>
      <c r="BA16" s="76"/>
      <c r="BB16" s="76"/>
      <c r="BC16" s="76"/>
    </row>
    <row r="17" spans="1:55" s="74" customFormat="1" ht="26.4" customHeight="1" x14ac:dyDescent="0.25">
      <c r="A17" s="658">
        <f>'Planilha Orçamentaria'!A59</f>
        <v>8</v>
      </c>
      <c r="B17" s="659"/>
      <c r="C17" s="663" t="str">
        <f>'Planilha Orçamentaria'!D59</f>
        <v>PAVIMENTAÇÃO INTERNA-SAGUÃO DE EMBARQUE E DESEMBARQUE</v>
      </c>
      <c r="D17" s="664"/>
      <c r="E17" s="664"/>
      <c r="F17" s="664"/>
      <c r="G17" s="664"/>
      <c r="H17" s="664"/>
      <c r="I17" s="664"/>
      <c r="J17" s="664"/>
      <c r="K17" s="664"/>
      <c r="L17" s="664"/>
      <c r="M17" s="664"/>
      <c r="N17" s="664"/>
      <c r="O17" s="664"/>
      <c r="P17" s="664"/>
      <c r="Q17" s="664"/>
      <c r="R17" s="664"/>
      <c r="S17" s="665"/>
      <c r="T17" s="100">
        <f>'Planilha Orçamentaria'!K59</f>
        <v>67959.397874999995</v>
      </c>
      <c r="U17" s="101">
        <f t="shared" si="0"/>
        <v>2.8604981740524234E-2</v>
      </c>
      <c r="V17" s="414"/>
      <c r="W17" s="415"/>
      <c r="X17" s="416"/>
      <c r="Y17" s="486">
        <v>0</v>
      </c>
      <c r="Z17" s="656">
        <f t="shared" si="10"/>
        <v>0</v>
      </c>
      <c r="AA17" s="657"/>
      <c r="AB17" s="486">
        <v>1</v>
      </c>
      <c r="AC17" s="656">
        <f t="shared" si="11"/>
        <v>1</v>
      </c>
      <c r="AD17" s="657"/>
      <c r="AE17" s="486"/>
      <c r="AF17" s="656">
        <f t="shared" ref="AF17:AF20" si="12">IF(SUM(AE$10:AE$44)&gt;0,MIN(AC17+AE17,100),0)</f>
        <v>1</v>
      </c>
      <c r="AG17" s="657"/>
      <c r="AH17" s="489"/>
      <c r="AI17" s="656">
        <f t="shared" si="5"/>
        <v>1</v>
      </c>
      <c r="AJ17" s="657"/>
      <c r="AK17" s="489"/>
      <c r="AL17" s="656">
        <f t="shared" si="4"/>
        <v>1</v>
      </c>
      <c r="AM17" s="657"/>
      <c r="AO17" s="77"/>
      <c r="AT17" s="76"/>
      <c r="AU17" s="76"/>
      <c r="AV17" s="76"/>
      <c r="AW17" s="76"/>
      <c r="AX17" s="76"/>
      <c r="AY17" s="76"/>
      <c r="AZ17" s="76"/>
      <c r="BA17" s="76"/>
      <c r="BB17" s="76"/>
      <c r="BC17" s="76"/>
    </row>
    <row r="18" spans="1:55" s="74" customFormat="1" ht="27" customHeight="1" x14ac:dyDescent="0.25">
      <c r="A18" s="658">
        <f>'Planilha Orçamentaria'!A66</f>
        <v>9</v>
      </c>
      <c r="B18" s="659"/>
      <c r="C18" s="663" t="str">
        <f>'Planilha Orçamentaria'!D66</f>
        <v>PAVIMENTAÇÃO EXTERNA-SAGUÃO DE EMBARQUE E DESEMBARQUE</v>
      </c>
      <c r="D18" s="664"/>
      <c r="E18" s="664"/>
      <c r="F18" s="664"/>
      <c r="G18" s="664"/>
      <c r="H18" s="664"/>
      <c r="I18" s="664"/>
      <c r="J18" s="664"/>
      <c r="K18" s="664"/>
      <c r="L18" s="664"/>
      <c r="M18" s="664"/>
      <c r="N18" s="664"/>
      <c r="O18" s="664"/>
      <c r="P18" s="664"/>
      <c r="Q18" s="664"/>
      <c r="R18" s="664"/>
      <c r="S18" s="665"/>
      <c r="T18" s="100">
        <f>'Planilha Orçamentaria'!K66</f>
        <v>74836.819749999995</v>
      </c>
      <c r="U18" s="101">
        <f t="shared" si="0"/>
        <v>3.1499776769728385E-2</v>
      </c>
      <c r="V18" s="414"/>
      <c r="W18" s="415"/>
      <c r="X18" s="416"/>
      <c r="Y18" s="486">
        <v>0</v>
      </c>
      <c r="Z18" s="656">
        <f t="shared" ref="Z18:Z21" si="13">IF(SUM(Y$10:Y$44)&gt;0,MIN(V18+Y18,100),0)</f>
        <v>0</v>
      </c>
      <c r="AA18" s="657"/>
      <c r="AB18" s="486">
        <v>1</v>
      </c>
      <c r="AC18" s="656">
        <f t="shared" ref="AC18:AC19" si="14">IF(SUM(AB$10:AB$44)&gt;0,MIN(Z18+AB18,100),0)</f>
        <v>1</v>
      </c>
      <c r="AD18" s="657"/>
      <c r="AE18" s="486"/>
      <c r="AF18" s="656">
        <f t="shared" si="12"/>
        <v>1</v>
      </c>
      <c r="AG18" s="657"/>
      <c r="AH18" s="489"/>
      <c r="AI18" s="656">
        <f t="shared" si="5"/>
        <v>1</v>
      </c>
      <c r="AJ18" s="657"/>
      <c r="AK18" s="489"/>
      <c r="AL18" s="656">
        <f t="shared" si="4"/>
        <v>1</v>
      </c>
      <c r="AM18" s="657"/>
      <c r="AO18" s="77"/>
      <c r="AT18" s="76"/>
      <c r="AU18" s="76"/>
      <c r="AV18" s="76"/>
      <c r="AW18" s="76"/>
      <c r="AX18" s="76"/>
      <c r="AY18" s="76"/>
      <c r="AZ18" s="76"/>
      <c r="BA18" s="76"/>
      <c r="BB18" s="76"/>
      <c r="BC18" s="76"/>
    </row>
    <row r="19" spans="1:55" s="74" customFormat="1" ht="18" customHeight="1" x14ac:dyDescent="0.25">
      <c r="A19" s="658">
        <f>'Planilha Orçamentaria'!A73</f>
        <v>10</v>
      </c>
      <c r="B19" s="659"/>
      <c r="C19" s="660" t="str">
        <f>'Planilha Orçamentaria'!D73</f>
        <v>COBERTURA-SAGUÃO DE EMBARQUE E DESEMBARQUE</v>
      </c>
      <c r="D19" s="661"/>
      <c r="E19" s="661"/>
      <c r="F19" s="661"/>
      <c r="G19" s="661"/>
      <c r="H19" s="661"/>
      <c r="I19" s="661"/>
      <c r="J19" s="661"/>
      <c r="K19" s="661"/>
      <c r="L19" s="661"/>
      <c r="M19" s="661"/>
      <c r="N19" s="661"/>
      <c r="O19" s="661"/>
      <c r="P19" s="661"/>
      <c r="Q19" s="661"/>
      <c r="R19" s="661"/>
      <c r="S19" s="662"/>
      <c r="T19" s="100">
        <f>'Planilha Orçamentaria'!K73</f>
        <v>425864.67925000004</v>
      </c>
      <c r="U19" s="101">
        <f t="shared" si="0"/>
        <v>0.17925190267705063</v>
      </c>
      <c r="V19" s="414"/>
      <c r="W19" s="415"/>
      <c r="X19" s="416"/>
      <c r="Y19" s="486">
        <v>0.6</v>
      </c>
      <c r="Z19" s="656">
        <f t="shared" si="13"/>
        <v>0.6</v>
      </c>
      <c r="AA19" s="657"/>
      <c r="AB19" s="486">
        <v>0.4</v>
      </c>
      <c r="AC19" s="656">
        <f t="shared" si="14"/>
        <v>1</v>
      </c>
      <c r="AD19" s="657"/>
      <c r="AE19" s="486"/>
      <c r="AF19" s="656">
        <f t="shared" si="12"/>
        <v>1</v>
      </c>
      <c r="AG19" s="657"/>
      <c r="AH19" s="489"/>
      <c r="AI19" s="656">
        <f t="shared" si="5"/>
        <v>1</v>
      </c>
      <c r="AJ19" s="657"/>
      <c r="AK19" s="489"/>
      <c r="AL19" s="656">
        <f t="shared" si="4"/>
        <v>1</v>
      </c>
      <c r="AM19" s="657"/>
      <c r="AO19" s="77"/>
      <c r="AT19" s="76"/>
      <c r="AU19" s="76"/>
      <c r="AV19" s="76"/>
      <c r="AW19" s="76"/>
      <c r="AX19" s="76"/>
      <c r="AY19" s="76"/>
      <c r="AZ19" s="76"/>
      <c r="BA19" s="76"/>
      <c r="BB19" s="76"/>
      <c r="BC19" s="76"/>
    </row>
    <row r="20" spans="1:55" s="74" customFormat="1" ht="18" customHeight="1" x14ac:dyDescent="0.25">
      <c r="A20" s="658">
        <f>'Planilha Orçamentaria'!A82</f>
        <v>11</v>
      </c>
      <c r="B20" s="659"/>
      <c r="C20" s="660" t="str">
        <f>'Planilha Orçamentaria'!D82</f>
        <v>ESQUADRIAS-SAGUÃO DE EMBARQUE E DESEMBARQUE</v>
      </c>
      <c r="D20" s="661"/>
      <c r="E20" s="661"/>
      <c r="F20" s="661"/>
      <c r="G20" s="661"/>
      <c r="H20" s="661"/>
      <c r="I20" s="661"/>
      <c r="J20" s="661"/>
      <c r="K20" s="661"/>
      <c r="L20" s="661"/>
      <c r="M20" s="661"/>
      <c r="N20" s="661"/>
      <c r="O20" s="661"/>
      <c r="P20" s="661"/>
      <c r="Q20" s="661"/>
      <c r="R20" s="661"/>
      <c r="S20" s="662"/>
      <c r="T20" s="100">
        <f>'Planilha Orçamentaria'!K82</f>
        <v>25867.449500000002</v>
      </c>
      <c r="U20" s="101">
        <f t="shared" si="0"/>
        <v>1.088794109068514E-2</v>
      </c>
      <c r="V20" s="414"/>
      <c r="W20" s="415"/>
      <c r="X20" s="416"/>
      <c r="Y20" s="486">
        <v>0</v>
      </c>
      <c r="Z20" s="656">
        <f t="shared" si="13"/>
        <v>0</v>
      </c>
      <c r="AA20" s="657"/>
      <c r="AB20" s="486">
        <v>1</v>
      </c>
      <c r="AC20" s="656">
        <f t="shared" ref="AC20:AC21" si="15">IF(SUM(AB$10:AB$44)&gt;0,MIN(Z20+AB20,100),0)</f>
        <v>1</v>
      </c>
      <c r="AD20" s="657"/>
      <c r="AE20" s="486"/>
      <c r="AF20" s="656">
        <f t="shared" si="12"/>
        <v>1</v>
      </c>
      <c r="AG20" s="657"/>
      <c r="AH20" s="489"/>
      <c r="AI20" s="656">
        <f t="shared" si="5"/>
        <v>1</v>
      </c>
      <c r="AJ20" s="657"/>
      <c r="AK20" s="489"/>
      <c r="AL20" s="656">
        <f t="shared" si="4"/>
        <v>1</v>
      </c>
      <c r="AM20" s="657"/>
      <c r="AO20" s="77"/>
      <c r="AT20" s="76"/>
      <c r="AU20" s="76"/>
      <c r="AV20" s="76"/>
      <c r="AW20" s="76"/>
      <c r="AX20" s="76"/>
      <c r="AY20" s="76"/>
      <c r="AZ20" s="76"/>
      <c r="BA20" s="76"/>
      <c r="BB20" s="76"/>
      <c r="BC20" s="76"/>
    </row>
    <row r="21" spans="1:55" s="74" customFormat="1" ht="18" customHeight="1" x14ac:dyDescent="0.25">
      <c r="A21" s="658">
        <f>'Planilha Orçamentaria'!A88</f>
        <v>12</v>
      </c>
      <c r="B21" s="659"/>
      <c r="C21" s="660" t="str">
        <f>'Planilha Orçamentaria'!D88</f>
        <v>FORRO DE GESSO-SAGUÃO DE EMBARQUE E DESEMBARQUE</v>
      </c>
      <c r="D21" s="661"/>
      <c r="E21" s="661"/>
      <c r="F21" s="661"/>
      <c r="G21" s="661"/>
      <c r="H21" s="661"/>
      <c r="I21" s="661"/>
      <c r="J21" s="661"/>
      <c r="K21" s="661"/>
      <c r="L21" s="661"/>
      <c r="M21" s="661"/>
      <c r="N21" s="661"/>
      <c r="O21" s="661"/>
      <c r="P21" s="661"/>
      <c r="Q21" s="661"/>
      <c r="R21" s="661"/>
      <c r="S21" s="662"/>
      <c r="T21" s="100">
        <f>'Planilha Orçamentaria'!K88</f>
        <v>14225.676750000002</v>
      </c>
      <c r="U21" s="101">
        <f t="shared" si="0"/>
        <v>5.9877697037401863E-3</v>
      </c>
      <c r="V21" s="414"/>
      <c r="W21" s="415"/>
      <c r="X21" s="416"/>
      <c r="Y21" s="486">
        <v>0</v>
      </c>
      <c r="Z21" s="656">
        <f t="shared" si="13"/>
        <v>0</v>
      </c>
      <c r="AA21" s="657"/>
      <c r="AB21" s="486">
        <v>1</v>
      </c>
      <c r="AC21" s="656">
        <f t="shared" si="15"/>
        <v>1</v>
      </c>
      <c r="AD21" s="657"/>
      <c r="AE21" s="486"/>
      <c r="AF21" s="656">
        <f t="shared" ref="AF21:AF26" si="16">IF(SUM(AE$10:AE$44)&gt;0,MIN(AC21+AE21,100),0)</f>
        <v>1</v>
      </c>
      <c r="AG21" s="657"/>
      <c r="AH21" s="489"/>
      <c r="AI21" s="656">
        <f t="shared" si="5"/>
        <v>1</v>
      </c>
      <c r="AJ21" s="657"/>
      <c r="AK21" s="489"/>
      <c r="AL21" s="656">
        <f t="shared" si="4"/>
        <v>1</v>
      </c>
      <c r="AM21" s="657"/>
      <c r="AO21" s="77"/>
      <c r="AT21" s="76"/>
      <c r="AU21" s="76"/>
      <c r="AV21" s="76"/>
      <c r="AW21" s="76"/>
      <c r="AX21" s="76"/>
      <c r="AY21" s="76"/>
      <c r="AZ21" s="76"/>
      <c r="BA21" s="76"/>
      <c r="BB21" s="76"/>
      <c r="BC21" s="76"/>
    </row>
    <row r="22" spans="1:55" s="74" customFormat="1" ht="18" customHeight="1" x14ac:dyDescent="0.25">
      <c r="A22" s="658">
        <f>'Planilha Orçamentaria'!A94</f>
        <v>13</v>
      </c>
      <c r="B22" s="659"/>
      <c r="C22" s="660" t="str">
        <f>'Planilha Orçamentaria'!D94</f>
        <v>ACABAMENTOS-SAGUÃO DE EMBARQUE E DESEMBARQUE</v>
      </c>
      <c r="D22" s="661"/>
      <c r="E22" s="661"/>
      <c r="F22" s="661"/>
      <c r="G22" s="661"/>
      <c r="H22" s="661"/>
      <c r="I22" s="661"/>
      <c r="J22" s="661"/>
      <c r="K22" s="661"/>
      <c r="L22" s="661"/>
      <c r="M22" s="661"/>
      <c r="N22" s="661"/>
      <c r="O22" s="661"/>
      <c r="P22" s="661"/>
      <c r="Q22" s="661"/>
      <c r="R22" s="661"/>
      <c r="S22" s="662"/>
      <c r="T22" s="100">
        <f>'Planilha Orçamentaria'!K94</f>
        <v>840.81650000000013</v>
      </c>
      <c r="U22" s="101">
        <f t="shared" si="0"/>
        <v>3.5391044331896973E-4</v>
      </c>
      <c r="V22" s="414"/>
      <c r="W22" s="415"/>
      <c r="X22" s="416"/>
      <c r="Y22" s="486">
        <v>0</v>
      </c>
      <c r="Z22" s="656">
        <f t="shared" ref="Z22:Z24" si="17">IF(SUM(Y$10:Y$44)&gt;0,MIN(V22+Y22,100),0)</f>
        <v>0</v>
      </c>
      <c r="AA22" s="657"/>
      <c r="AB22" s="486">
        <v>1</v>
      </c>
      <c r="AC22" s="656">
        <f t="shared" ref="AC22:AC23" si="18">IF(SUM(AB$10:AB$44)&gt;0,MIN(Z22+AB22,100),0)</f>
        <v>1</v>
      </c>
      <c r="AD22" s="657"/>
      <c r="AE22" s="486"/>
      <c r="AF22" s="656">
        <f t="shared" si="16"/>
        <v>1</v>
      </c>
      <c r="AG22" s="657"/>
      <c r="AH22" s="489"/>
      <c r="AI22" s="656">
        <f t="shared" si="5"/>
        <v>1</v>
      </c>
      <c r="AJ22" s="657"/>
      <c r="AK22" s="489"/>
      <c r="AL22" s="656">
        <f t="shared" si="4"/>
        <v>1</v>
      </c>
      <c r="AM22" s="657"/>
      <c r="AO22" s="77"/>
      <c r="AT22" s="76"/>
      <c r="AU22" s="76"/>
      <c r="AV22" s="76"/>
      <c r="AW22" s="76"/>
      <c r="AX22" s="76"/>
      <c r="AY22" s="76"/>
      <c r="AZ22" s="76"/>
      <c r="BA22" s="76"/>
      <c r="BB22" s="76"/>
      <c r="BC22" s="76"/>
    </row>
    <row r="23" spans="1:55" s="74" customFormat="1" ht="26.4" customHeight="1" x14ac:dyDescent="0.25">
      <c r="A23" s="658">
        <f>'Planilha Orçamentaria'!A97</f>
        <v>14</v>
      </c>
      <c r="B23" s="659"/>
      <c r="C23" s="663" t="str">
        <f>'Planilha Orçamentaria'!D97</f>
        <v>INSTALAÇÕES HIDROSSANITÁRIAS-SAGUÃO DE EMBARQUE E DESEMBARQUE</v>
      </c>
      <c r="D23" s="664"/>
      <c r="E23" s="664"/>
      <c r="F23" s="664"/>
      <c r="G23" s="664"/>
      <c r="H23" s="664"/>
      <c r="I23" s="664"/>
      <c r="J23" s="664"/>
      <c r="K23" s="664"/>
      <c r="L23" s="664"/>
      <c r="M23" s="664"/>
      <c r="N23" s="664"/>
      <c r="O23" s="664"/>
      <c r="P23" s="664"/>
      <c r="Q23" s="664"/>
      <c r="R23" s="664"/>
      <c r="S23" s="665"/>
      <c r="T23" s="100">
        <f>'Planilha Orçamentaria'!K97</f>
        <v>6935.6187500000015</v>
      </c>
      <c r="U23" s="101">
        <f t="shared" si="0"/>
        <v>2.9192908399203145E-3</v>
      </c>
      <c r="V23" s="414"/>
      <c r="W23" s="415"/>
      <c r="X23" s="416"/>
      <c r="Y23" s="486">
        <v>0</v>
      </c>
      <c r="Z23" s="656">
        <f t="shared" si="17"/>
        <v>0</v>
      </c>
      <c r="AA23" s="657"/>
      <c r="AB23" s="486">
        <v>1</v>
      </c>
      <c r="AC23" s="656">
        <f t="shared" si="18"/>
        <v>1</v>
      </c>
      <c r="AD23" s="657"/>
      <c r="AE23" s="486"/>
      <c r="AF23" s="656">
        <f t="shared" si="16"/>
        <v>1</v>
      </c>
      <c r="AG23" s="657"/>
      <c r="AH23" s="489"/>
      <c r="AI23" s="656">
        <f t="shared" si="5"/>
        <v>1</v>
      </c>
      <c r="AJ23" s="657"/>
      <c r="AK23" s="489"/>
      <c r="AL23" s="656">
        <f t="shared" si="4"/>
        <v>1</v>
      </c>
      <c r="AM23" s="657"/>
      <c r="AO23" s="77"/>
      <c r="AT23" s="76"/>
      <c r="AU23" s="76"/>
      <c r="AV23" s="76"/>
      <c r="AW23" s="76"/>
      <c r="AX23" s="76"/>
      <c r="AY23" s="76"/>
      <c r="AZ23" s="76"/>
      <c r="BA23" s="76"/>
      <c r="BB23" s="76"/>
      <c r="BC23" s="76"/>
    </row>
    <row r="24" spans="1:55" s="74" customFormat="1" ht="18" customHeight="1" x14ac:dyDescent="0.25">
      <c r="A24" s="658">
        <f>'Planilha Orçamentaria'!A100</f>
        <v>15</v>
      </c>
      <c r="B24" s="659"/>
      <c r="C24" s="660" t="str">
        <f>'Planilha Orçamentaria'!D100</f>
        <v>LOUÇAS E METAIS-SAGUÃO DE EMBARQUE E DESEMBARQUE</v>
      </c>
      <c r="D24" s="661"/>
      <c r="E24" s="661"/>
      <c r="F24" s="661"/>
      <c r="G24" s="661"/>
      <c r="H24" s="661"/>
      <c r="I24" s="661"/>
      <c r="J24" s="661"/>
      <c r="K24" s="661"/>
      <c r="L24" s="661"/>
      <c r="M24" s="661"/>
      <c r="N24" s="661"/>
      <c r="O24" s="661"/>
      <c r="P24" s="661"/>
      <c r="Q24" s="661"/>
      <c r="R24" s="661"/>
      <c r="S24" s="662"/>
      <c r="T24" s="100">
        <f>'Planilha Orçamentaria'!K100</f>
        <v>1325.1755000000003</v>
      </c>
      <c r="U24" s="101">
        <f t="shared" si="0"/>
        <v>5.5778335544133279E-4</v>
      </c>
      <c r="V24" s="414"/>
      <c r="W24" s="415"/>
      <c r="X24" s="416"/>
      <c r="Y24" s="486">
        <v>0</v>
      </c>
      <c r="Z24" s="656">
        <f t="shared" si="17"/>
        <v>0</v>
      </c>
      <c r="AA24" s="657"/>
      <c r="AB24" s="486">
        <v>1</v>
      </c>
      <c r="AC24" s="656">
        <f t="shared" ref="AC24:AC25" si="19">IF(SUM(AB$10:AB$44)&gt;0,MIN(Z24+AB24,100),0)</f>
        <v>1</v>
      </c>
      <c r="AD24" s="657"/>
      <c r="AE24" s="486"/>
      <c r="AF24" s="656">
        <f t="shared" si="16"/>
        <v>1</v>
      </c>
      <c r="AG24" s="657"/>
      <c r="AH24" s="489"/>
      <c r="AI24" s="656">
        <f t="shared" si="5"/>
        <v>1</v>
      </c>
      <c r="AJ24" s="657"/>
      <c r="AK24" s="489"/>
      <c r="AL24" s="656">
        <f t="shared" si="4"/>
        <v>1</v>
      </c>
      <c r="AM24" s="657"/>
      <c r="AO24" s="77"/>
      <c r="AT24" s="76"/>
      <c r="AU24" s="76"/>
      <c r="AV24" s="76"/>
      <c r="AW24" s="76"/>
      <c r="AX24" s="76"/>
      <c r="AY24" s="76"/>
      <c r="AZ24" s="76"/>
      <c r="BA24" s="76"/>
      <c r="BB24" s="76"/>
      <c r="BC24" s="76"/>
    </row>
    <row r="25" spans="1:55" s="74" customFormat="1" ht="27" customHeight="1" x14ac:dyDescent="0.25">
      <c r="A25" s="658">
        <f>'Planilha Orçamentaria'!A105</f>
        <v>16</v>
      </c>
      <c r="B25" s="659"/>
      <c r="C25" s="663" t="str">
        <f>'Planilha Orçamentaria'!D105</f>
        <v>INSTALAÇÕES ELÉTRICAS-SAGUÃO DE EMBARQUE E DESEMBARQUE</v>
      </c>
      <c r="D25" s="664"/>
      <c r="E25" s="664"/>
      <c r="F25" s="664"/>
      <c r="G25" s="664"/>
      <c r="H25" s="664"/>
      <c r="I25" s="664"/>
      <c r="J25" s="664"/>
      <c r="K25" s="664"/>
      <c r="L25" s="664"/>
      <c r="M25" s="664"/>
      <c r="N25" s="664"/>
      <c r="O25" s="664"/>
      <c r="P25" s="664"/>
      <c r="Q25" s="664"/>
      <c r="R25" s="664"/>
      <c r="S25" s="665"/>
      <c r="T25" s="100">
        <f>'Planilha Orçamentaria'!K105</f>
        <v>21224.837500000001</v>
      </c>
      <c r="U25" s="101">
        <f t="shared" si="0"/>
        <v>8.9338061860085912E-3</v>
      </c>
      <c r="V25" s="414"/>
      <c r="W25" s="415"/>
      <c r="X25" s="416"/>
      <c r="Y25" s="486">
        <v>0</v>
      </c>
      <c r="Z25" s="656">
        <f t="shared" ref="Z25:Z27" si="20">IF(SUM(Y$10:Y$44)&gt;0,MIN(V25+Y25,100),0)</f>
        <v>0</v>
      </c>
      <c r="AA25" s="657"/>
      <c r="AB25" s="486">
        <v>1</v>
      </c>
      <c r="AC25" s="656">
        <f t="shared" si="19"/>
        <v>1</v>
      </c>
      <c r="AD25" s="657"/>
      <c r="AE25" s="486"/>
      <c r="AF25" s="656">
        <f t="shared" si="16"/>
        <v>1</v>
      </c>
      <c r="AG25" s="657"/>
      <c r="AH25" s="489"/>
      <c r="AI25" s="656">
        <f t="shared" si="5"/>
        <v>1</v>
      </c>
      <c r="AJ25" s="657"/>
      <c r="AK25" s="489"/>
      <c r="AL25" s="656">
        <f t="shared" si="4"/>
        <v>1</v>
      </c>
      <c r="AM25" s="657"/>
      <c r="AO25" s="77"/>
      <c r="AT25" s="76"/>
      <c r="AU25" s="76"/>
      <c r="AV25" s="76"/>
      <c r="AW25" s="76"/>
      <c r="AX25" s="76"/>
      <c r="AY25" s="76"/>
      <c r="AZ25" s="76"/>
      <c r="BA25" s="76"/>
      <c r="BB25" s="76"/>
      <c r="BC25" s="76"/>
    </row>
    <row r="26" spans="1:55" s="74" customFormat="1" ht="18" customHeight="1" x14ac:dyDescent="0.25">
      <c r="A26" s="658" t="str">
        <f>'Planilha Orçamentaria'!A121</f>
        <v>1A</v>
      </c>
      <c r="B26" s="659"/>
      <c r="C26" s="660" t="str">
        <f>'Planilha Orçamentaria'!D121</f>
        <v>DEMOLIÇÃO E REMOÇÃO-ÁREA DE ATENDIMENTO</v>
      </c>
      <c r="D26" s="661"/>
      <c r="E26" s="661"/>
      <c r="F26" s="661"/>
      <c r="G26" s="661"/>
      <c r="H26" s="661"/>
      <c r="I26" s="661"/>
      <c r="J26" s="661"/>
      <c r="K26" s="661"/>
      <c r="L26" s="661"/>
      <c r="M26" s="661"/>
      <c r="N26" s="661"/>
      <c r="O26" s="661"/>
      <c r="P26" s="661"/>
      <c r="Q26" s="661"/>
      <c r="R26" s="661"/>
      <c r="S26" s="662"/>
      <c r="T26" s="100">
        <f>'Planilha Orçamentaria'!K121</f>
        <v>34142.095000000001</v>
      </c>
      <c r="U26" s="101">
        <f t="shared" si="0"/>
        <v>1.4370845454731655E-2</v>
      </c>
      <c r="V26" s="414"/>
      <c r="W26" s="415"/>
      <c r="X26" s="416"/>
      <c r="Y26" s="486">
        <v>0</v>
      </c>
      <c r="Z26" s="656">
        <f t="shared" si="20"/>
        <v>0</v>
      </c>
      <c r="AA26" s="657"/>
      <c r="AB26" s="486">
        <v>0</v>
      </c>
      <c r="AC26" s="656">
        <f t="shared" ref="AC26:AC29" si="21">IF(SUM(AB$10:AB$44)&gt;0,MIN(Z26+AB26,100),0)</f>
        <v>0</v>
      </c>
      <c r="AD26" s="657"/>
      <c r="AE26" s="486">
        <v>1</v>
      </c>
      <c r="AF26" s="656">
        <f t="shared" si="16"/>
        <v>1</v>
      </c>
      <c r="AG26" s="657"/>
      <c r="AH26" s="489"/>
      <c r="AI26" s="656">
        <f t="shared" si="5"/>
        <v>1</v>
      </c>
      <c r="AJ26" s="657"/>
      <c r="AK26" s="489"/>
      <c r="AL26" s="656">
        <f t="shared" si="4"/>
        <v>1</v>
      </c>
      <c r="AM26" s="657"/>
      <c r="AO26" s="77"/>
      <c r="AT26" s="76"/>
      <c r="AU26" s="76"/>
      <c r="AV26" s="76"/>
      <c r="AW26" s="76"/>
      <c r="AX26" s="76"/>
      <c r="AY26" s="76"/>
      <c r="AZ26" s="76"/>
      <c r="BA26" s="76"/>
      <c r="BB26" s="76"/>
      <c r="BC26" s="76"/>
    </row>
    <row r="27" spans="1:55" s="74" customFormat="1" ht="18" customHeight="1" x14ac:dyDescent="0.25">
      <c r="A27" s="658" t="str">
        <f>'Planilha Orçamentaria'!A138</f>
        <v>2A</v>
      </c>
      <c r="B27" s="659"/>
      <c r="C27" s="660" t="str">
        <f>'Planilha Orçamentaria'!D138</f>
        <v>COBERTURA-ÁREA DE ATENDIMENTO</v>
      </c>
      <c r="D27" s="661"/>
      <c r="E27" s="661"/>
      <c r="F27" s="661"/>
      <c r="G27" s="661"/>
      <c r="H27" s="661"/>
      <c r="I27" s="661"/>
      <c r="J27" s="661"/>
      <c r="K27" s="661"/>
      <c r="L27" s="661"/>
      <c r="M27" s="661"/>
      <c r="N27" s="661"/>
      <c r="O27" s="661"/>
      <c r="P27" s="661"/>
      <c r="Q27" s="661"/>
      <c r="R27" s="661"/>
      <c r="S27" s="662"/>
      <c r="T27" s="100">
        <f>'Planilha Orçamentaria'!K138</f>
        <v>256555.13099999999</v>
      </c>
      <c r="U27" s="101">
        <f t="shared" si="0"/>
        <v>0.10798734343101775</v>
      </c>
      <c r="V27" s="414"/>
      <c r="W27" s="415"/>
      <c r="X27" s="416"/>
      <c r="Y27" s="486">
        <v>0</v>
      </c>
      <c r="Z27" s="656">
        <f t="shared" si="20"/>
        <v>0</v>
      </c>
      <c r="AA27" s="657"/>
      <c r="AB27" s="486">
        <v>0</v>
      </c>
      <c r="AC27" s="656">
        <f t="shared" si="21"/>
        <v>0</v>
      </c>
      <c r="AD27" s="657"/>
      <c r="AE27" s="486">
        <v>0.5</v>
      </c>
      <c r="AF27" s="656">
        <f t="shared" ref="AF27:AF34" si="22">IF(SUM(AE$10:AE$44)&gt;0,MIN(AC27+AE27,100),0)</f>
        <v>0.5</v>
      </c>
      <c r="AG27" s="657"/>
      <c r="AH27" s="489">
        <v>0.5</v>
      </c>
      <c r="AI27" s="656">
        <f t="shared" si="5"/>
        <v>1</v>
      </c>
      <c r="AJ27" s="657"/>
      <c r="AK27" s="489"/>
      <c r="AL27" s="656">
        <f t="shared" si="4"/>
        <v>1</v>
      </c>
      <c r="AM27" s="657"/>
      <c r="AO27" s="77"/>
      <c r="AT27" s="76"/>
      <c r="AU27" s="76"/>
      <c r="AV27" s="76"/>
      <c r="AW27" s="76"/>
      <c r="AX27" s="76"/>
      <c r="AY27" s="76"/>
      <c r="AZ27" s="76"/>
      <c r="BA27" s="76"/>
      <c r="BB27" s="76"/>
      <c r="BC27" s="76"/>
    </row>
    <row r="28" spans="1:55" s="74" customFormat="1" ht="18" customHeight="1" x14ac:dyDescent="0.25">
      <c r="A28" s="658" t="str">
        <f>'Planilha Orçamentaria'!A144</f>
        <v>3A</v>
      </c>
      <c r="B28" s="659"/>
      <c r="C28" s="660" t="str">
        <f>'Planilha Orçamentaria'!D144</f>
        <v>REVESTIMENTO INTERNO-ÁREA DE ATENDIMENTO</v>
      </c>
      <c r="D28" s="661"/>
      <c r="E28" s="661"/>
      <c r="F28" s="661"/>
      <c r="G28" s="661"/>
      <c r="H28" s="661"/>
      <c r="I28" s="661"/>
      <c r="J28" s="661"/>
      <c r="K28" s="661"/>
      <c r="L28" s="661"/>
      <c r="M28" s="661"/>
      <c r="N28" s="661"/>
      <c r="O28" s="661"/>
      <c r="P28" s="661"/>
      <c r="Q28" s="661"/>
      <c r="R28" s="661"/>
      <c r="S28" s="662"/>
      <c r="T28" s="100">
        <f>'Planilha Orçamentaria'!K144</f>
        <v>30661.144874999998</v>
      </c>
      <c r="U28" s="101">
        <f t="shared" si="0"/>
        <v>1.2905668924644563E-2</v>
      </c>
      <c r="V28" s="414"/>
      <c r="W28" s="415"/>
      <c r="X28" s="416"/>
      <c r="Y28" s="486">
        <v>0</v>
      </c>
      <c r="Z28" s="656">
        <f t="shared" ref="Z28:Z29" si="23">IF(SUM(Y$10:Y$44)&gt;0,MIN(V28+Y28,100),0)</f>
        <v>0</v>
      </c>
      <c r="AA28" s="657"/>
      <c r="AB28" s="486">
        <v>0</v>
      </c>
      <c r="AC28" s="656">
        <f t="shared" si="21"/>
        <v>0</v>
      </c>
      <c r="AD28" s="657"/>
      <c r="AE28" s="486">
        <v>1</v>
      </c>
      <c r="AF28" s="656">
        <f t="shared" si="22"/>
        <v>1</v>
      </c>
      <c r="AG28" s="657"/>
      <c r="AH28" s="489"/>
      <c r="AI28" s="656">
        <f t="shared" si="5"/>
        <v>1</v>
      </c>
      <c r="AJ28" s="657"/>
      <c r="AK28" s="489"/>
      <c r="AL28" s="656">
        <f t="shared" si="4"/>
        <v>1</v>
      </c>
      <c r="AM28" s="657"/>
      <c r="AO28" s="77"/>
      <c r="AT28" s="76"/>
      <c r="AU28" s="76"/>
      <c r="AV28" s="76"/>
      <c r="AW28" s="76"/>
      <c r="AX28" s="76"/>
      <c r="AY28" s="76"/>
      <c r="AZ28" s="76"/>
      <c r="BA28" s="76"/>
      <c r="BB28" s="76"/>
      <c r="BC28" s="76"/>
    </row>
    <row r="29" spans="1:55" s="74" customFormat="1" ht="18" customHeight="1" x14ac:dyDescent="0.25">
      <c r="A29" s="658" t="str">
        <f>'Planilha Orçamentaria'!A148</f>
        <v>4A</v>
      </c>
      <c r="B29" s="659"/>
      <c r="C29" s="660" t="str">
        <f>'Planilha Orçamentaria'!D148</f>
        <v>REVESTIMENTO EXTERNO-ÁREA DE ATENDIMENTO</v>
      </c>
      <c r="D29" s="661"/>
      <c r="E29" s="661"/>
      <c r="F29" s="661"/>
      <c r="G29" s="661"/>
      <c r="H29" s="661"/>
      <c r="I29" s="661"/>
      <c r="J29" s="661"/>
      <c r="K29" s="661"/>
      <c r="L29" s="661"/>
      <c r="M29" s="661"/>
      <c r="N29" s="661"/>
      <c r="O29" s="661"/>
      <c r="P29" s="661"/>
      <c r="Q29" s="661"/>
      <c r="R29" s="661"/>
      <c r="S29" s="662"/>
      <c r="T29" s="100">
        <f>'Planilha Orçamentaria'!K148</f>
        <v>20426.021250000002</v>
      </c>
      <c r="U29" s="101">
        <f t="shared" si="0"/>
        <v>8.597574186317937E-3</v>
      </c>
      <c r="V29" s="414"/>
      <c r="W29" s="415"/>
      <c r="X29" s="416"/>
      <c r="Y29" s="486">
        <v>0</v>
      </c>
      <c r="Z29" s="656">
        <f t="shared" si="23"/>
        <v>0</v>
      </c>
      <c r="AA29" s="657"/>
      <c r="AB29" s="486">
        <v>0</v>
      </c>
      <c r="AC29" s="656">
        <f t="shared" si="21"/>
        <v>0</v>
      </c>
      <c r="AD29" s="657"/>
      <c r="AE29" s="486">
        <v>0.5</v>
      </c>
      <c r="AF29" s="656">
        <f t="shared" si="22"/>
        <v>0.5</v>
      </c>
      <c r="AG29" s="657"/>
      <c r="AH29" s="489">
        <v>0.5</v>
      </c>
      <c r="AI29" s="656">
        <f t="shared" si="5"/>
        <v>1</v>
      </c>
      <c r="AJ29" s="657"/>
      <c r="AK29" s="489"/>
      <c r="AL29" s="656">
        <f t="shared" si="4"/>
        <v>1</v>
      </c>
      <c r="AM29" s="657"/>
      <c r="AO29" s="77"/>
      <c r="AT29" s="76"/>
      <c r="AU29" s="76"/>
      <c r="AV29" s="76"/>
      <c r="AW29" s="76"/>
      <c r="AX29" s="76"/>
      <c r="AY29" s="76"/>
      <c r="AZ29" s="76"/>
      <c r="BA29" s="76"/>
      <c r="BB29" s="76"/>
      <c r="BC29" s="76"/>
    </row>
    <row r="30" spans="1:55" s="74" customFormat="1" ht="18" customHeight="1" x14ac:dyDescent="0.25">
      <c r="A30" s="658" t="str">
        <f>'Planilha Orçamentaria'!A155</f>
        <v>5A</v>
      </c>
      <c r="B30" s="659"/>
      <c r="C30" s="660" t="str">
        <f>'Planilha Orçamentaria'!D155</f>
        <v>PAVIMENTAÇÃO-ÁREA DE ATENDIMENTO</v>
      </c>
      <c r="D30" s="661"/>
      <c r="E30" s="661"/>
      <c r="F30" s="661"/>
      <c r="G30" s="661"/>
      <c r="H30" s="661"/>
      <c r="I30" s="661"/>
      <c r="J30" s="661"/>
      <c r="K30" s="661"/>
      <c r="L30" s="661"/>
      <c r="M30" s="661"/>
      <c r="N30" s="661"/>
      <c r="O30" s="661"/>
      <c r="P30" s="661"/>
      <c r="Q30" s="661"/>
      <c r="R30" s="661"/>
      <c r="S30" s="662"/>
      <c r="T30" s="100">
        <f>'Planilha Orçamentaria'!K155</f>
        <v>37003.858875000005</v>
      </c>
      <c r="U30" s="101">
        <f t="shared" si="0"/>
        <v>1.5575398554814091E-2</v>
      </c>
      <c r="V30" s="414"/>
      <c r="W30" s="415"/>
      <c r="X30" s="416"/>
      <c r="Y30" s="486">
        <v>0</v>
      </c>
      <c r="Z30" s="656">
        <f>IF(SUM(Y$10:Y$44)&gt;0,MIN(V30+Y30,100),0)</f>
        <v>0</v>
      </c>
      <c r="AA30" s="657"/>
      <c r="AB30" s="486">
        <v>0</v>
      </c>
      <c r="AC30" s="656">
        <f>IF(SUM(AB$10:AB$44)&gt;0,MIN(Z30+AB30,100),0)</f>
        <v>0</v>
      </c>
      <c r="AD30" s="657"/>
      <c r="AE30" s="486">
        <v>0</v>
      </c>
      <c r="AF30" s="656">
        <f t="shared" si="22"/>
        <v>0</v>
      </c>
      <c r="AG30" s="657"/>
      <c r="AH30" s="489">
        <v>0.7</v>
      </c>
      <c r="AI30" s="656">
        <f t="shared" si="5"/>
        <v>0.7</v>
      </c>
      <c r="AJ30" s="657"/>
      <c r="AK30" s="489">
        <v>0.3</v>
      </c>
      <c r="AL30" s="656">
        <f t="shared" si="4"/>
        <v>1</v>
      </c>
      <c r="AM30" s="657"/>
      <c r="AO30" s="77"/>
      <c r="AT30" s="76"/>
      <c r="AU30" s="76"/>
      <c r="AV30" s="76"/>
      <c r="AW30" s="76"/>
      <c r="AX30" s="76"/>
      <c r="AY30" s="76"/>
      <c r="AZ30" s="76"/>
      <c r="BA30" s="76"/>
      <c r="BB30" s="76"/>
      <c r="BC30" s="76"/>
    </row>
    <row r="31" spans="1:55" s="74" customFormat="1" ht="18" customHeight="1" x14ac:dyDescent="0.25">
      <c r="A31" s="658" t="str">
        <f>'Planilha Orçamentaria'!A160</f>
        <v>6A</v>
      </c>
      <c r="B31" s="659"/>
      <c r="C31" s="660" t="str">
        <f>'Planilha Orçamentaria'!D160</f>
        <v>PINTURA-ÁREA DE ATENDIMENTO</v>
      </c>
      <c r="D31" s="661"/>
      <c r="E31" s="661"/>
      <c r="F31" s="661"/>
      <c r="G31" s="661"/>
      <c r="H31" s="661"/>
      <c r="I31" s="661"/>
      <c r="J31" s="661"/>
      <c r="K31" s="661"/>
      <c r="L31" s="661"/>
      <c r="M31" s="661"/>
      <c r="N31" s="661"/>
      <c r="O31" s="661"/>
      <c r="P31" s="661"/>
      <c r="Q31" s="661"/>
      <c r="R31" s="661"/>
      <c r="S31" s="662"/>
      <c r="T31" s="100">
        <f>'Planilha Orçamentaria'!K160</f>
        <v>65269.092749999996</v>
      </c>
      <c r="U31" s="101">
        <f t="shared" si="0"/>
        <v>2.7472597826255132E-2</v>
      </c>
      <c r="V31" s="414"/>
      <c r="W31" s="415"/>
      <c r="X31" s="416"/>
      <c r="Y31" s="486">
        <v>0</v>
      </c>
      <c r="Z31" s="656">
        <f t="shared" ref="Z31:Z33" si="24">IF(SUM(Y$10:Y$44)&gt;0,MIN(V31+Y31,100),0)</f>
        <v>0</v>
      </c>
      <c r="AA31" s="657"/>
      <c r="AB31" s="486">
        <v>0</v>
      </c>
      <c r="AC31" s="656">
        <f t="shared" ref="AC31" si="25">IF(SUM(AB$10:AB$44)&gt;0,MIN(Z31+AB31,100),0)</f>
        <v>0</v>
      </c>
      <c r="AD31" s="657"/>
      <c r="AE31" s="486">
        <v>0</v>
      </c>
      <c r="AF31" s="656">
        <f t="shared" si="22"/>
        <v>0</v>
      </c>
      <c r="AG31" s="657"/>
      <c r="AH31" s="489">
        <v>0</v>
      </c>
      <c r="AI31" s="656">
        <f t="shared" si="5"/>
        <v>0</v>
      </c>
      <c r="AJ31" s="657"/>
      <c r="AK31" s="489">
        <v>1</v>
      </c>
      <c r="AL31" s="656">
        <f t="shared" si="4"/>
        <v>1</v>
      </c>
      <c r="AM31" s="657"/>
      <c r="AO31" s="77"/>
      <c r="AT31" s="76"/>
      <c r="AU31" s="76"/>
      <c r="AV31" s="76"/>
      <c r="AW31" s="76"/>
      <c r="AX31" s="76"/>
      <c r="AY31" s="76"/>
      <c r="AZ31" s="76"/>
      <c r="BA31" s="76"/>
      <c r="BB31" s="76"/>
      <c r="BC31" s="76"/>
    </row>
    <row r="32" spans="1:55" s="74" customFormat="1" ht="18" customHeight="1" x14ac:dyDescent="0.25">
      <c r="A32" s="658" t="str">
        <f>'Planilha Orçamentaria'!A167</f>
        <v>7A</v>
      </c>
      <c r="B32" s="659"/>
      <c r="C32" s="660" t="str">
        <f>'Planilha Orçamentaria'!D167</f>
        <v>ESQUADRIAS-ÁREA DE ATENDIMENTO</v>
      </c>
      <c r="D32" s="661"/>
      <c r="E32" s="661"/>
      <c r="F32" s="661"/>
      <c r="G32" s="661"/>
      <c r="H32" s="661"/>
      <c r="I32" s="661"/>
      <c r="J32" s="661"/>
      <c r="K32" s="661"/>
      <c r="L32" s="661"/>
      <c r="M32" s="661"/>
      <c r="N32" s="661"/>
      <c r="O32" s="661"/>
      <c r="P32" s="661"/>
      <c r="Q32" s="661"/>
      <c r="R32" s="661"/>
      <c r="S32" s="662"/>
      <c r="T32" s="100">
        <f>'Planilha Orçamentaria'!K167</f>
        <v>469118.98575000005</v>
      </c>
      <c r="U32" s="101">
        <f t="shared" si="0"/>
        <v>0.19745819476202944</v>
      </c>
      <c r="V32" s="414"/>
      <c r="W32" s="415"/>
      <c r="X32" s="416"/>
      <c r="Y32" s="486">
        <v>0</v>
      </c>
      <c r="Z32" s="656">
        <f t="shared" si="24"/>
        <v>0</v>
      </c>
      <c r="AA32" s="657"/>
      <c r="AB32" s="486">
        <v>0</v>
      </c>
      <c r="AC32" s="656">
        <f>IF(SUM(AB$10:AB$44)&gt;0,MIN(Z32+AB32,100),0)</f>
        <v>0</v>
      </c>
      <c r="AD32" s="657"/>
      <c r="AE32" s="486">
        <v>0</v>
      </c>
      <c r="AF32" s="656">
        <f t="shared" si="22"/>
        <v>0</v>
      </c>
      <c r="AG32" s="657"/>
      <c r="AH32" s="489">
        <v>0</v>
      </c>
      <c r="AI32" s="656">
        <f t="shared" si="5"/>
        <v>0</v>
      </c>
      <c r="AJ32" s="657"/>
      <c r="AK32" s="489">
        <v>1</v>
      </c>
      <c r="AL32" s="656">
        <f t="shared" si="4"/>
        <v>1</v>
      </c>
      <c r="AM32" s="657"/>
      <c r="AO32" s="77"/>
      <c r="AT32" s="76"/>
      <c r="AU32" s="76"/>
      <c r="AV32" s="76"/>
      <c r="AW32" s="76"/>
      <c r="AX32" s="76"/>
      <c r="AY32" s="76"/>
      <c r="AZ32" s="76"/>
      <c r="BA32" s="76"/>
      <c r="BB32" s="76"/>
      <c r="BC32" s="76"/>
    </row>
    <row r="33" spans="1:55" s="74" customFormat="1" ht="18" customHeight="1" x14ac:dyDescent="0.25">
      <c r="A33" s="658" t="str">
        <f>'Planilha Orçamentaria'!A176</f>
        <v>8A</v>
      </c>
      <c r="B33" s="659"/>
      <c r="C33" s="660" t="str">
        <f>'Planilha Orçamentaria'!D176</f>
        <v>LOUÇAS E METAIS-ÁREA DE ATENDIMENTO</v>
      </c>
      <c r="D33" s="661"/>
      <c r="E33" s="661"/>
      <c r="F33" s="661"/>
      <c r="G33" s="661"/>
      <c r="H33" s="661"/>
      <c r="I33" s="661"/>
      <c r="J33" s="661"/>
      <c r="K33" s="661"/>
      <c r="L33" s="661"/>
      <c r="M33" s="661"/>
      <c r="N33" s="661"/>
      <c r="O33" s="661"/>
      <c r="P33" s="661"/>
      <c r="Q33" s="661"/>
      <c r="R33" s="661"/>
      <c r="S33" s="662"/>
      <c r="T33" s="100">
        <f>'Planilha Orçamentaria'!K176</f>
        <v>37222.141500000005</v>
      </c>
      <c r="U33" s="101">
        <f t="shared" si="0"/>
        <v>1.5667276509852533E-2</v>
      </c>
      <c r="V33" s="414"/>
      <c r="W33" s="415"/>
      <c r="X33" s="416"/>
      <c r="Y33" s="486">
        <v>0</v>
      </c>
      <c r="Z33" s="656">
        <f t="shared" si="24"/>
        <v>0</v>
      </c>
      <c r="AA33" s="657"/>
      <c r="AB33" s="486">
        <v>0</v>
      </c>
      <c r="AC33" s="656">
        <f t="shared" ref="AC33:AC34" si="26">IF(SUM(AB$10:AB$44)&gt;0,MIN(Z33+AB33,100),0)</f>
        <v>0</v>
      </c>
      <c r="AD33" s="657"/>
      <c r="AE33" s="486">
        <v>0</v>
      </c>
      <c r="AF33" s="656">
        <f t="shared" si="22"/>
        <v>0</v>
      </c>
      <c r="AG33" s="657"/>
      <c r="AH33" s="489">
        <v>0</v>
      </c>
      <c r="AI33" s="656">
        <f t="shared" si="5"/>
        <v>0</v>
      </c>
      <c r="AJ33" s="657"/>
      <c r="AK33" s="489">
        <v>1</v>
      </c>
      <c r="AL33" s="656">
        <f t="shared" si="4"/>
        <v>1</v>
      </c>
      <c r="AM33" s="657"/>
      <c r="AO33" s="77"/>
      <c r="AT33" s="76"/>
      <c r="AU33" s="76"/>
      <c r="AV33" s="76"/>
      <c r="AW33" s="76"/>
      <c r="AX33" s="76"/>
      <c r="AY33" s="76"/>
      <c r="AZ33" s="76"/>
      <c r="BA33" s="76"/>
      <c r="BB33" s="76"/>
      <c r="BC33" s="76"/>
    </row>
    <row r="34" spans="1:55" s="74" customFormat="1" ht="18" customHeight="1" x14ac:dyDescent="0.25">
      <c r="A34" s="658" t="str">
        <f>'Planilha Orçamentaria'!A188</f>
        <v>9A</v>
      </c>
      <c r="B34" s="659"/>
      <c r="C34" s="660" t="str">
        <f>'Planilha Orçamentaria'!D188</f>
        <v>INSTALAÇÕES HIDROSSANITÁRIAS-ÁREA DE ATENDIMENTO</v>
      </c>
      <c r="D34" s="661"/>
      <c r="E34" s="661"/>
      <c r="F34" s="661"/>
      <c r="G34" s="661"/>
      <c r="H34" s="661"/>
      <c r="I34" s="661"/>
      <c r="J34" s="661"/>
      <c r="K34" s="661"/>
      <c r="L34" s="661"/>
      <c r="M34" s="661"/>
      <c r="N34" s="661"/>
      <c r="O34" s="661"/>
      <c r="P34" s="661"/>
      <c r="Q34" s="661"/>
      <c r="R34" s="661"/>
      <c r="S34" s="662"/>
      <c r="T34" s="100">
        <f>'Planilha Orçamentaria'!K188</f>
        <v>2859.6449695807501</v>
      </c>
      <c r="U34" s="101">
        <f t="shared" si="0"/>
        <v>1.2036612256291174E-3</v>
      </c>
      <c r="V34" s="414"/>
      <c r="W34" s="415"/>
      <c r="X34" s="416"/>
      <c r="Y34" s="486">
        <v>0</v>
      </c>
      <c r="Z34" s="656">
        <f t="shared" ref="Z34:Z36" si="27">IF(SUM(Y$10:Y$44)&gt;0,MIN(V34+Y34,100),0)</f>
        <v>0</v>
      </c>
      <c r="AA34" s="657"/>
      <c r="AB34" s="486">
        <v>0</v>
      </c>
      <c r="AC34" s="656">
        <f t="shared" si="26"/>
        <v>0</v>
      </c>
      <c r="AD34" s="657"/>
      <c r="AE34" s="486">
        <v>0.5</v>
      </c>
      <c r="AF34" s="656">
        <f t="shared" si="22"/>
        <v>0.5</v>
      </c>
      <c r="AG34" s="657"/>
      <c r="AH34" s="489">
        <v>0.5</v>
      </c>
      <c r="AI34" s="656">
        <f t="shared" si="5"/>
        <v>1</v>
      </c>
      <c r="AJ34" s="657"/>
      <c r="AK34" s="489"/>
      <c r="AL34" s="656">
        <f t="shared" si="4"/>
        <v>1</v>
      </c>
      <c r="AM34" s="657"/>
      <c r="AO34" s="77"/>
      <c r="AT34" s="76"/>
      <c r="AU34" s="76"/>
      <c r="AV34" s="76"/>
      <c r="AW34" s="76"/>
      <c r="AX34" s="76"/>
      <c r="AY34" s="76"/>
      <c r="AZ34" s="76"/>
      <c r="BA34" s="76"/>
      <c r="BB34" s="76"/>
      <c r="BC34" s="76"/>
    </row>
    <row r="35" spans="1:55" s="74" customFormat="1" ht="18" customHeight="1" x14ac:dyDescent="0.25">
      <c r="A35" s="658" t="str">
        <f>'Planilha Orçamentaria'!A196</f>
        <v>1B</v>
      </c>
      <c r="B35" s="659"/>
      <c r="C35" s="660" t="str">
        <f>'Planilha Orçamentaria'!D196</f>
        <v>INFRAESTRUTURA-ACESSO AO ATENDIMENTO</v>
      </c>
      <c r="D35" s="661"/>
      <c r="E35" s="661"/>
      <c r="F35" s="661"/>
      <c r="G35" s="661"/>
      <c r="H35" s="661"/>
      <c r="I35" s="661"/>
      <c r="J35" s="661"/>
      <c r="K35" s="661"/>
      <c r="L35" s="661"/>
      <c r="M35" s="661"/>
      <c r="N35" s="661"/>
      <c r="O35" s="661"/>
      <c r="P35" s="661"/>
      <c r="Q35" s="661"/>
      <c r="R35" s="661"/>
      <c r="S35" s="662"/>
      <c r="T35" s="100">
        <f>'Planilha Orçamentaria'!K196</f>
        <v>27128.535999999996</v>
      </c>
      <c r="U35" s="101">
        <f t="shared" si="0"/>
        <v>1.1418748564466358E-2</v>
      </c>
      <c r="V35" s="414"/>
      <c r="W35" s="415"/>
      <c r="X35" s="416"/>
      <c r="Y35" s="486">
        <v>0</v>
      </c>
      <c r="Z35" s="656">
        <f t="shared" si="27"/>
        <v>0</v>
      </c>
      <c r="AA35" s="657"/>
      <c r="AB35" s="486">
        <v>0</v>
      </c>
      <c r="AC35" s="656">
        <f t="shared" ref="AC35:AC37" si="28">IF(SUM(AB$10:AB$44)&gt;0,MIN(Z35+AB35,100),0)</f>
        <v>0</v>
      </c>
      <c r="AD35" s="657"/>
      <c r="AE35" s="486">
        <v>1</v>
      </c>
      <c r="AF35" s="656">
        <f t="shared" ref="AF35:AF40" si="29">IF(SUM(AE$10:AE$44)&gt;0,MIN(AC35+AE35,100),0)</f>
        <v>1</v>
      </c>
      <c r="AG35" s="657"/>
      <c r="AH35" s="489"/>
      <c r="AI35" s="656">
        <f t="shared" si="5"/>
        <v>1</v>
      </c>
      <c r="AJ35" s="657"/>
      <c r="AK35" s="489"/>
      <c r="AL35" s="656">
        <f t="shared" si="4"/>
        <v>1</v>
      </c>
      <c r="AM35" s="657"/>
      <c r="AO35" s="77"/>
      <c r="AT35" s="76"/>
      <c r="AU35" s="76"/>
      <c r="AV35" s="76"/>
      <c r="AW35" s="76"/>
      <c r="AX35" s="76"/>
      <c r="AY35" s="76"/>
      <c r="AZ35" s="76"/>
      <c r="BA35" s="76"/>
      <c r="BB35" s="76"/>
      <c r="BC35" s="76"/>
    </row>
    <row r="36" spans="1:55" s="74" customFormat="1" ht="18" customHeight="1" x14ac:dyDescent="0.25">
      <c r="A36" s="658" t="str">
        <f>'Planilha Orçamentaria'!A206</f>
        <v>2B</v>
      </c>
      <c r="B36" s="659"/>
      <c r="C36" s="660" t="str">
        <f>'Planilha Orçamentaria'!D206</f>
        <v>SUPRAESTRUTURA-ACESSO AO ATENDIMENTO</v>
      </c>
      <c r="D36" s="661"/>
      <c r="E36" s="661"/>
      <c r="F36" s="661"/>
      <c r="G36" s="661"/>
      <c r="H36" s="661"/>
      <c r="I36" s="661"/>
      <c r="J36" s="661"/>
      <c r="K36" s="661"/>
      <c r="L36" s="661"/>
      <c r="M36" s="661"/>
      <c r="N36" s="661"/>
      <c r="O36" s="661"/>
      <c r="P36" s="661"/>
      <c r="Q36" s="661"/>
      <c r="R36" s="661"/>
      <c r="S36" s="662"/>
      <c r="T36" s="100">
        <f>'Planilha Orçamentaria'!K206</f>
        <v>5622.4874999999993</v>
      </c>
      <c r="U36" s="101">
        <f t="shared" si="0"/>
        <v>2.3665770636998266E-3</v>
      </c>
      <c r="V36" s="414"/>
      <c r="W36" s="415"/>
      <c r="X36" s="416"/>
      <c r="Y36" s="486">
        <v>0</v>
      </c>
      <c r="Z36" s="656">
        <f t="shared" si="27"/>
        <v>0</v>
      </c>
      <c r="AA36" s="657"/>
      <c r="AB36" s="486">
        <v>0</v>
      </c>
      <c r="AC36" s="656">
        <f t="shared" si="28"/>
        <v>0</v>
      </c>
      <c r="AD36" s="657"/>
      <c r="AE36" s="486">
        <v>1</v>
      </c>
      <c r="AF36" s="656">
        <f t="shared" si="29"/>
        <v>1</v>
      </c>
      <c r="AG36" s="657"/>
      <c r="AH36" s="489"/>
      <c r="AI36" s="656">
        <f t="shared" si="5"/>
        <v>1</v>
      </c>
      <c r="AJ36" s="657"/>
      <c r="AK36" s="489"/>
      <c r="AL36" s="656">
        <f t="shared" si="4"/>
        <v>1</v>
      </c>
      <c r="AM36" s="657"/>
      <c r="AO36" s="77"/>
      <c r="AT36" s="76"/>
      <c r="AU36" s="76"/>
      <c r="AV36" s="76"/>
      <c r="AW36" s="76"/>
      <c r="AX36" s="76"/>
      <c r="AY36" s="76"/>
      <c r="AZ36" s="76"/>
      <c r="BA36" s="76"/>
      <c r="BB36" s="76"/>
      <c r="BC36" s="76"/>
    </row>
    <row r="37" spans="1:55" s="74" customFormat="1" ht="18" customHeight="1" x14ac:dyDescent="0.25">
      <c r="A37" s="658" t="str">
        <f>'Planilha Orçamentaria'!A211</f>
        <v>3B</v>
      </c>
      <c r="B37" s="659"/>
      <c r="C37" s="660" t="str">
        <f>'Planilha Orçamentaria'!D211</f>
        <v>IMPERMEABILIZAÇÃO-ACESSO AO ATENDIMENTO</v>
      </c>
      <c r="D37" s="661"/>
      <c r="E37" s="661"/>
      <c r="F37" s="661"/>
      <c r="G37" s="661"/>
      <c r="H37" s="661"/>
      <c r="I37" s="661"/>
      <c r="J37" s="661"/>
      <c r="K37" s="661"/>
      <c r="L37" s="661"/>
      <c r="M37" s="661"/>
      <c r="N37" s="661"/>
      <c r="O37" s="661"/>
      <c r="P37" s="661"/>
      <c r="Q37" s="661"/>
      <c r="R37" s="661"/>
      <c r="S37" s="662"/>
      <c r="T37" s="100">
        <f>'Planilha Orçamentaria'!K211</f>
        <v>4934.5835000000006</v>
      </c>
      <c r="U37" s="101">
        <f t="shared" si="0"/>
        <v>2.0770294518238797E-3</v>
      </c>
      <c r="V37" s="414"/>
      <c r="W37" s="415"/>
      <c r="X37" s="416"/>
      <c r="Y37" s="486">
        <v>0</v>
      </c>
      <c r="Z37" s="656">
        <f t="shared" ref="Z37" si="30">IF(SUM(Y$10:Y$44)&gt;0,MIN(V37+Y37,100),0)</f>
        <v>0</v>
      </c>
      <c r="AA37" s="657"/>
      <c r="AB37" s="486">
        <v>0</v>
      </c>
      <c r="AC37" s="656">
        <f t="shared" si="28"/>
        <v>0</v>
      </c>
      <c r="AD37" s="657"/>
      <c r="AE37" s="486">
        <v>1</v>
      </c>
      <c r="AF37" s="656">
        <f t="shared" si="29"/>
        <v>1</v>
      </c>
      <c r="AG37" s="657"/>
      <c r="AH37" s="489"/>
      <c r="AI37" s="656">
        <f t="shared" si="5"/>
        <v>1</v>
      </c>
      <c r="AJ37" s="657"/>
      <c r="AK37" s="489"/>
      <c r="AL37" s="656">
        <f t="shared" si="4"/>
        <v>1</v>
      </c>
      <c r="AM37" s="657"/>
      <c r="AO37" s="77"/>
      <c r="AT37" s="76"/>
      <c r="AU37" s="76"/>
      <c r="AV37" s="76"/>
      <c r="AW37" s="76"/>
      <c r="AX37" s="76"/>
      <c r="AY37" s="76"/>
      <c r="AZ37" s="76"/>
      <c r="BA37" s="76"/>
      <c r="BB37" s="76"/>
      <c r="BC37" s="76"/>
    </row>
    <row r="38" spans="1:55" s="74" customFormat="1" ht="18" customHeight="1" x14ac:dyDescent="0.25">
      <c r="A38" s="658" t="str">
        <f>'Planilha Orçamentaria'!A214</f>
        <v>4B</v>
      </c>
      <c r="B38" s="659"/>
      <c r="C38" s="660" t="str">
        <f>'Planilha Orçamentaria'!D214</f>
        <v>REVESTIMENTO EXTERNO-ACESSO AO ATENDIMENTO</v>
      </c>
      <c r="D38" s="661"/>
      <c r="E38" s="661"/>
      <c r="F38" s="661"/>
      <c r="G38" s="661"/>
      <c r="H38" s="661"/>
      <c r="I38" s="661"/>
      <c r="J38" s="661"/>
      <c r="K38" s="661"/>
      <c r="L38" s="661"/>
      <c r="M38" s="661"/>
      <c r="N38" s="661"/>
      <c r="O38" s="661"/>
      <c r="P38" s="661"/>
      <c r="Q38" s="661"/>
      <c r="R38" s="661"/>
      <c r="S38" s="662"/>
      <c r="T38" s="100">
        <f>'Planilha Orçamentaria'!K214</f>
        <v>5833.8653750000003</v>
      </c>
      <c r="U38" s="101">
        <f t="shared" si="0"/>
        <v>2.4555487209509297E-3</v>
      </c>
      <c r="V38" s="414"/>
      <c r="W38" s="415"/>
      <c r="X38" s="416"/>
      <c r="Y38" s="486">
        <v>0</v>
      </c>
      <c r="Z38" s="656">
        <f t="shared" ref="Z38" si="31">IF(SUM(Y$10:Y$44)&gt;0,MIN(V38+Y38,100),0)</f>
        <v>0</v>
      </c>
      <c r="AA38" s="657"/>
      <c r="AB38" s="486">
        <v>0</v>
      </c>
      <c r="AC38" s="656">
        <f t="shared" ref="AC38" si="32">IF(SUM(AB$10:AB$44)&gt;0,MIN(Z38+AB38,100),0)</f>
        <v>0</v>
      </c>
      <c r="AD38" s="657"/>
      <c r="AE38" s="486">
        <v>1</v>
      </c>
      <c r="AF38" s="656">
        <f t="shared" si="29"/>
        <v>1</v>
      </c>
      <c r="AG38" s="657"/>
      <c r="AH38" s="489"/>
      <c r="AI38" s="656">
        <f t="shared" si="5"/>
        <v>1</v>
      </c>
      <c r="AJ38" s="657"/>
      <c r="AK38" s="489"/>
      <c r="AL38" s="656">
        <f t="shared" si="4"/>
        <v>1</v>
      </c>
      <c r="AM38" s="657"/>
      <c r="AO38" s="77"/>
      <c r="AT38" s="76"/>
      <c r="AU38" s="76"/>
      <c r="AV38" s="76"/>
      <c r="AW38" s="76"/>
      <c r="AX38" s="76"/>
      <c r="AY38" s="76"/>
      <c r="AZ38" s="76"/>
      <c r="BA38" s="76"/>
      <c r="BB38" s="76"/>
      <c r="BC38" s="76"/>
    </row>
    <row r="39" spans="1:55" s="74" customFormat="1" ht="19.8" customHeight="1" x14ac:dyDescent="0.25">
      <c r="A39" s="658" t="str">
        <f>'Planilha Orçamentaria'!A217</f>
        <v>5B</v>
      </c>
      <c r="B39" s="659"/>
      <c r="C39" s="660" t="str">
        <f>'Planilha Orçamentaria'!D217</f>
        <v>PAVIMENTAÇÃO-ACESSO AO ATENDIMENTO</v>
      </c>
      <c r="D39" s="661"/>
      <c r="E39" s="661"/>
      <c r="F39" s="661"/>
      <c r="G39" s="661"/>
      <c r="H39" s="661"/>
      <c r="I39" s="661"/>
      <c r="J39" s="661"/>
      <c r="K39" s="661"/>
      <c r="L39" s="661"/>
      <c r="M39" s="661"/>
      <c r="N39" s="661"/>
      <c r="O39" s="661"/>
      <c r="P39" s="661"/>
      <c r="Q39" s="661"/>
      <c r="R39" s="661"/>
      <c r="S39" s="662"/>
      <c r="T39" s="100">
        <f>'Planilha Orçamentaria'!K217</f>
        <v>153072.75812499999</v>
      </c>
      <c r="U39" s="101">
        <f t="shared" si="0"/>
        <v>6.4430286142191748E-2</v>
      </c>
      <c r="V39" s="414"/>
      <c r="W39" s="415"/>
      <c r="X39" s="416"/>
      <c r="Y39" s="486">
        <v>0</v>
      </c>
      <c r="Z39" s="656">
        <f t="shared" ref="Z39" si="33">IF(SUM(Y$10:Y$44)&gt;0,MIN(V39+Y39,100),0)</f>
        <v>0</v>
      </c>
      <c r="AA39" s="657"/>
      <c r="AB39" s="486">
        <v>0</v>
      </c>
      <c r="AC39" s="656">
        <f t="shared" ref="AC39" si="34">IF(SUM(AB$10:AB$44)&gt;0,MIN(Z39+AB39,100),0)</f>
        <v>0</v>
      </c>
      <c r="AD39" s="657"/>
      <c r="AE39" s="486">
        <v>0</v>
      </c>
      <c r="AF39" s="656">
        <f t="shared" si="29"/>
        <v>0</v>
      </c>
      <c r="AG39" s="657"/>
      <c r="AH39" s="489">
        <v>0.7</v>
      </c>
      <c r="AI39" s="656">
        <f t="shared" si="5"/>
        <v>0.7</v>
      </c>
      <c r="AJ39" s="657"/>
      <c r="AK39" s="489">
        <v>0.3</v>
      </c>
      <c r="AL39" s="656">
        <f t="shared" si="4"/>
        <v>1</v>
      </c>
      <c r="AM39" s="657"/>
      <c r="AO39" s="77"/>
      <c r="AT39" s="76"/>
      <c r="AU39" s="76"/>
      <c r="AV39" s="76"/>
      <c r="AW39" s="76"/>
      <c r="AX39" s="76"/>
      <c r="AY39" s="76"/>
      <c r="AZ39" s="76"/>
      <c r="BA39" s="76"/>
      <c r="BB39" s="76"/>
      <c r="BC39" s="76"/>
    </row>
    <row r="40" spans="1:55" s="74" customFormat="1" ht="18" customHeight="1" x14ac:dyDescent="0.25">
      <c r="A40" s="658" t="str">
        <f>'Planilha Orçamentaria'!A227</f>
        <v>6B</v>
      </c>
      <c r="B40" s="659"/>
      <c r="C40" s="660" t="str">
        <f>'Planilha Orçamentaria'!D227</f>
        <v>COBERTURA-ACESSO AO ATENDIMENTO</v>
      </c>
      <c r="D40" s="661"/>
      <c r="E40" s="661"/>
      <c r="F40" s="661"/>
      <c r="G40" s="661"/>
      <c r="H40" s="661"/>
      <c r="I40" s="661"/>
      <c r="J40" s="661"/>
      <c r="K40" s="661"/>
      <c r="L40" s="661"/>
      <c r="M40" s="661"/>
      <c r="N40" s="661"/>
      <c r="O40" s="661"/>
      <c r="P40" s="661"/>
      <c r="Q40" s="661"/>
      <c r="R40" s="661"/>
      <c r="S40" s="662"/>
      <c r="T40" s="100">
        <f>'Planilha Orçamentaria'!K227</f>
        <v>273119.5675</v>
      </c>
      <c r="U40" s="101">
        <f t="shared" si="0"/>
        <v>0.11495952709421171</v>
      </c>
      <c r="V40" s="414"/>
      <c r="W40" s="415"/>
      <c r="X40" s="416"/>
      <c r="Y40" s="486">
        <v>0</v>
      </c>
      <c r="Z40" s="656">
        <f t="shared" ref="Z40:Z44" si="35">IF(SUM(Y$10:Y$44)&gt;0,MIN(V40+Y40,100),0)</f>
        <v>0</v>
      </c>
      <c r="AA40" s="657"/>
      <c r="AB40" s="486">
        <v>0</v>
      </c>
      <c r="AC40" s="656">
        <f t="shared" ref="AC40" si="36">IF(SUM(AB$10:AB$44)&gt;0,MIN(Z40+AB40,100),0)</f>
        <v>0</v>
      </c>
      <c r="AD40" s="657"/>
      <c r="AE40" s="486">
        <v>0</v>
      </c>
      <c r="AF40" s="656">
        <f t="shared" si="29"/>
        <v>0</v>
      </c>
      <c r="AG40" s="657"/>
      <c r="AH40" s="489">
        <v>1</v>
      </c>
      <c r="AI40" s="656">
        <f t="shared" si="5"/>
        <v>1</v>
      </c>
      <c r="AJ40" s="657"/>
      <c r="AK40" s="489"/>
      <c r="AL40" s="656">
        <f t="shared" si="4"/>
        <v>1</v>
      </c>
      <c r="AM40" s="657"/>
      <c r="AO40" s="77"/>
      <c r="AT40" s="76"/>
      <c r="AU40" s="76"/>
      <c r="AV40" s="76"/>
      <c r="AW40" s="76"/>
      <c r="AX40" s="76"/>
      <c r="AY40" s="76"/>
      <c r="AZ40" s="76"/>
      <c r="BA40" s="76"/>
      <c r="BB40" s="76"/>
      <c r="BC40" s="76"/>
    </row>
    <row r="41" spans="1:55" s="74" customFormat="1" ht="18" customHeight="1" x14ac:dyDescent="0.25">
      <c r="A41" s="658" t="str">
        <f>'Planilha Orçamentaria'!A235</f>
        <v>7B</v>
      </c>
      <c r="B41" s="659"/>
      <c r="C41" s="660" t="str">
        <f>'Planilha Orçamentaria'!D235</f>
        <v>PINTURA-ACESSO AO ATENDIMENTO</v>
      </c>
      <c r="D41" s="661"/>
      <c r="E41" s="661"/>
      <c r="F41" s="661"/>
      <c r="G41" s="661"/>
      <c r="H41" s="661"/>
      <c r="I41" s="661"/>
      <c r="J41" s="661"/>
      <c r="K41" s="661"/>
      <c r="L41" s="661"/>
      <c r="M41" s="661"/>
      <c r="N41" s="661"/>
      <c r="O41" s="661"/>
      <c r="P41" s="661"/>
      <c r="Q41" s="661"/>
      <c r="R41" s="661"/>
      <c r="S41" s="662"/>
      <c r="T41" s="100">
        <f>'Planilha Orçamentaria'!K235</f>
        <v>2561.4297500000002</v>
      </c>
      <c r="U41" s="101">
        <f t="shared" si="0"/>
        <v>1.0781386168716928E-3</v>
      </c>
      <c r="V41" s="414"/>
      <c r="W41" s="415"/>
      <c r="X41" s="416"/>
      <c r="Y41" s="486">
        <v>0</v>
      </c>
      <c r="Z41" s="656">
        <f t="shared" si="35"/>
        <v>0</v>
      </c>
      <c r="AA41" s="657"/>
      <c r="AB41" s="486">
        <v>0</v>
      </c>
      <c r="AC41" s="656">
        <f t="shared" ref="AC41" si="37">IF(SUM(AB$10:AB$44)&gt;0,MIN(Z41+AB41,100),0)</f>
        <v>0</v>
      </c>
      <c r="AD41" s="657"/>
      <c r="AE41" s="486">
        <v>0</v>
      </c>
      <c r="AF41" s="656">
        <f t="shared" ref="AF41" si="38">IF(SUM(AE$10:AE$44)&gt;0,MIN(AC41+AE41,100),0)</f>
        <v>0</v>
      </c>
      <c r="AG41" s="657"/>
      <c r="AH41" s="489">
        <v>0</v>
      </c>
      <c r="AI41" s="656">
        <f t="shared" si="5"/>
        <v>0</v>
      </c>
      <c r="AJ41" s="657"/>
      <c r="AK41" s="489">
        <v>1</v>
      </c>
      <c r="AL41" s="656">
        <f t="shared" si="4"/>
        <v>1</v>
      </c>
      <c r="AM41" s="657"/>
      <c r="AO41" s="77"/>
      <c r="AT41" s="76"/>
      <c r="AU41" s="76"/>
      <c r="AV41" s="76"/>
      <c r="AW41" s="76"/>
      <c r="AX41" s="76"/>
      <c r="AY41" s="76"/>
      <c r="AZ41" s="76"/>
      <c r="BA41" s="76"/>
      <c r="BB41" s="76"/>
      <c r="BC41" s="76"/>
    </row>
    <row r="42" spans="1:55" s="74" customFormat="1" ht="18" customHeight="1" x14ac:dyDescent="0.25">
      <c r="A42" s="658" t="str">
        <f>'Planilha Orçamentaria'!A238</f>
        <v>8B</v>
      </c>
      <c r="B42" s="659"/>
      <c r="C42" s="660" t="str">
        <f>'Planilha Orçamentaria'!D238</f>
        <v>INSTALAÇÕES HIDROSSANITÁRIAS-ACESSO AO ATENDIMENTO</v>
      </c>
      <c r="D42" s="661"/>
      <c r="E42" s="661"/>
      <c r="F42" s="661"/>
      <c r="G42" s="661"/>
      <c r="H42" s="661"/>
      <c r="I42" s="661"/>
      <c r="J42" s="661"/>
      <c r="K42" s="661"/>
      <c r="L42" s="661"/>
      <c r="M42" s="661"/>
      <c r="N42" s="661"/>
      <c r="O42" s="661"/>
      <c r="P42" s="661"/>
      <c r="Q42" s="661"/>
      <c r="R42" s="661"/>
      <c r="S42" s="662"/>
      <c r="T42" s="100">
        <f>'Planilha Orçamentaria'!K238</f>
        <v>1342.117</v>
      </c>
      <c r="U42" s="101">
        <f t="shared" si="0"/>
        <v>5.6491424996527257E-4</v>
      </c>
      <c r="V42" s="675"/>
      <c r="W42" s="676"/>
      <c r="X42" s="677"/>
      <c r="Y42" s="486">
        <v>0</v>
      </c>
      <c r="Z42" s="656">
        <f t="shared" si="35"/>
        <v>0</v>
      </c>
      <c r="AA42" s="657"/>
      <c r="AB42" s="486">
        <v>0</v>
      </c>
      <c r="AC42" s="656">
        <f t="shared" ref="AC42" si="39">IF(SUM(AB$10:AB$44)&gt;0,MIN(Z42+AB42,100),0)</f>
        <v>0</v>
      </c>
      <c r="AD42" s="657"/>
      <c r="AE42" s="486">
        <v>0.5</v>
      </c>
      <c r="AF42" s="656">
        <f t="shared" ref="AF42:AF44" si="40">IF(SUM(AE$10:AE$44)&gt;0,MIN(AC42+AE42,100),0)</f>
        <v>0.5</v>
      </c>
      <c r="AG42" s="657"/>
      <c r="AH42" s="489">
        <v>0.5</v>
      </c>
      <c r="AI42" s="656">
        <f t="shared" si="5"/>
        <v>1</v>
      </c>
      <c r="AJ42" s="657"/>
      <c r="AK42" s="489"/>
      <c r="AL42" s="656">
        <f t="shared" si="4"/>
        <v>1</v>
      </c>
      <c r="AM42" s="657"/>
      <c r="AT42" s="76"/>
      <c r="AU42" s="76"/>
      <c r="AV42" s="76"/>
      <c r="AW42" s="76"/>
      <c r="AX42" s="76"/>
      <c r="AY42" s="76"/>
      <c r="AZ42" s="76"/>
      <c r="BA42" s="76"/>
      <c r="BB42" s="76"/>
      <c r="BC42" s="76"/>
    </row>
    <row r="43" spans="1:55" s="74" customFormat="1" ht="18" customHeight="1" x14ac:dyDescent="0.25">
      <c r="A43" s="658" t="str">
        <f>'Planilha Orçamentaria'!A240</f>
        <v>9B</v>
      </c>
      <c r="B43" s="659"/>
      <c r="C43" s="660" t="str">
        <f>'Planilha Orçamentaria'!D240</f>
        <v>INSTALAÇÕES ELÉTRICAS-ACESSO AO ATENDIMENTO</v>
      </c>
      <c r="D43" s="661"/>
      <c r="E43" s="661"/>
      <c r="F43" s="661"/>
      <c r="G43" s="661"/>
      <c r="H43" s="661"/>
      <c r="I43" s="661"/>
      <c r="J43" s="661"/>
      <c r="K43" s="661"/>
      <c r="L43" s="661"/>
      <c r="M43" s="661"/>
      <c r="N43" s="661"/>
      <c r="O43" s="661"/>
      <c r="P43" s="661"/>
      <c r="Q43" s="661"/>
      <c r="R43" s="661"/>
      <c r="S43" s="662"/>
      <c r="T43" s="100">
        <f>'Planilha Orçamentaria'!K240</f>
        <v>7104.4151250000004</v>
      </c>
      <c r="U43" s="101">
        <f t="shared" si="0"/>
        <v>2.9903393979670281E-3</v>
      </c>
      <c r="V43" s="675"/>
      <c r="W43" s="676"/>
      <c r="X43" s="677"/>
      <c r="Y43" s="486">
        <v>0</v>
      </c>
      <c r="Z43" s="656">
        <f t="shared" si="35"/>
        <v>0</v>
      </c>
      <c r="AA43" s="657"/>
      <c r="AB43" s="486">
        <v>0</v>
      </c>
      <c r="AC43" s="656">
        <f t="shared" ref="AC43:AC44" si="41">IF(SUM(AB$10:AB$44)&gt;0,MIN(Z43+AB43,100),0)</f>
        <v>0</v>
      </c>
      <c r="AD43" s="657"/>
      <c r="AE43" s="486">
        <v>0.2</v>
      </c>
      <c r="AF43" s="656">
        <f t="shared" si="40"/>
        <v>0.2</v>
      </c>
      <c r="AG43" s="657"/>
      <c r="AH43" s="489">
        <v>0.5</v>
      </c>
      <c r="AI43" s="656">
        <f t="shared" si="5"/>
        <v>0.7</v>
      </c>
      <c r="AJ43" s="657"/>
      <c r="AK43" s="489">
        <v>0.3</v>
      </c>
      <c r="AL43" s="656">
        <f t="shared" si="4"/>
        <v>1</v>
      </c>
      <c r="AM43" s="657"/>
      <c r="AT43" s="76"/>
      <c r="AU43" s="76"/>
      <c r="AV43" s="76"/>
      <c r="AW43" s="76"/>
      <c r="AX43" s="76"/>
      <c r="AY43" s="76"/>
      <c r="AZ43" s="76"/>
      <c r="BA43" s="76"/>
      <c r="BB43" s="76"/>
      <c r="BC43" s="76"/>
    </row>
    <row r="44" spans="1:55" s="74" customFormat="1" ht="18" customHeight="1" x14ac:dyDescent="0.25">
      <c r="A44" s="658" t="str">
        <f>'Planilha Orçamentaria'!A247</f>
        <v>1D</v>
      </c>
      <c r="B44" s="659"/>
      <c r="C44" s="660" t="str">
        <f>'Planilha Orçamentaria'!D247</f>
        <v>LIMPEZA DE OBRA E DESMOBILIZAÇÃO DE CANTEIRO</v>
      </c>
      <c r="D44" s="661"/>
      <c r="E44" s="661"/>
      <c r="F44" s="661"/>
      <c r="G44" s="661"/>
      <c r="H44" s="661"/>
      <c r="I44" s="661"/>
      <c r="J44" s="661"/>
      <c r="K44" s="661"/>
      <c r="L44" s="661"/>
      <c r="M44" s="661"/>
      <c r="N44" s="661"/>
      <c r="O44" s="661"/>
      <c r="P44" s="661"/>
      <c r="Q44" s="661"/>
      <c r="R44" s="661"/>
      <c r="S44" s="662"/>
      <c r="T44" s="100">
        <f>'Planilha Orçamentaria'!K247</f>
        <v>19494.886030408739</v>
      </c>
      <c r="U44" s="101">
        <f t="shared" si="0"/>
        <v>8.2056474361227993E-3</v>
      </c>
      <c r="V44" s="675"/>
      <c r="W44" s="676"/>
      <c r="X44" s="677"/>
      <c r="Y44" s="486">
        <v>0</v>
      </c>
      <c r="Z44" s="656">
        <f t="shared" si="35"/>
        <v>0</v>
      </c>
      <c r="AA44" s="657"/>
      <c r="AB44" s="486">
        <v>0</v>
      </c>
      <c r="AC44" s="656">
        <f t="shared" si="41"/>
        <v>0</v>
      </c>
      <c r="AD44" s="657"/>
      <c r="AE44" s="486">
        <v>0</v>
      </c>
      <c r="AF44" s="656">
        <f t="shared" si="40"/>
        <v>0</v>
      </c>
      <c r="AG44" s="657"/>
      <c r="AH44" s="489">
        <v>0</v>
      </c>
      <c r="AI44" s="656">
        <f t="shared" si="5"/>
        <v>0</v>
      </c>
      <c r="AJ44" s="657"/>
      <c r="AK44" s="489">
        <v>1</v>
      </c>
      <c r="AL44" s="656">
        <f t="shared" si="4"/>
        <v>1</v>
      </c>
      <c r="AM44" s="657"/>
      <c r="AT44" s="76"/>
      <c r="AU44" s="76"/>
      <c r="AV44" s="76"/>
      <c r="AW44" s="76"/>
      <c r="AX44" s="76"/>
      <c r="AY44" s="76"/>
      <c r="AZ44" s="76"/>
      <c r="BA44" s="76"/>
      <c r="BB44" s="76"/>
      <c r="BC44" s="76"/>
    </row>
    <row r="45" spans="1:55" s="74" customFormat="1" ht="13.8" thickBot="1" x14ac:dyDescent="0.3">
      <c r="A45" s="748"/>
      <c r="B45" s="749"/>
      <c r="C45" s="749"/>
      <c r="D45" s="749"/>
      <c r="E45" s="749"/>
      <c r="F45" s="749"/>
      <c r="G45" s="749"/>
      <c r="H45" s="749"/>
      <c r="I45" s="749"/>
      <c r="J45" s="749"/>
      <c r="K45" s="749"/>
      <c r="L45" s="749"/>
      <c r="M45" s="749"/>
      <c r="N45" s="749"/>
      <c r="O45" s="749"/>
      <c r="P45" s="749"/>
      <c r="Q45" s="749"/>
      <c r="R45" s="749"/>
      <c r="S45" s="749"/>
      <c r="T45" s="749"/>
      <c r="U45" s="749"/>
      <c r="V45" s="749"/>
      <c r="W45" s="749"/>
      <c r="X45" s="749"/>
      <c r="Y45" s="749"/>
      <c r="Z45" s="749"/>
      <c r="AA45" s="749"/>
      <c r="AB45" s="749"/>
      <c r="AC45" s="749"/>
      <c r="AD45" s="749"/>
      <c r="AE45" s="749"/>
      <c r="AF45" s="749"/>
      <c r="AG45" s="749"/>
      <c r="AH45" s="749"/>
      <c r="AI45" s="749"/>
      <c r="AJ45" s="749"/>
      <c r="AK45" s="749"/>
      <c r="AL45" s="749"/>
      <c r="AM45" s="750"/>
      <c r="AT45" s="76"/>
      <c r="AU45" s="76"/>
      <c r="AV45" s="76"/>
      <c r="AW45" s="76"/>
      <c r="AX45" s="76"/>
      <c r="AY45" s="76"/>
      <c r="AZ45" s="76"/>
      <c r="BA45" s="76"/>
      <c r="BB45" s="76"/>
      <c r="BC45" s="76"/>
    </row>
    <row r="46" spans="1:55" s="74" customFormat="1" ht="18" customHeight="1" x14ac:dyDescent="0.25">
      <c r="A46" s="777" t="s">
        <v>62</v>
      </c>
      <c r="B46" s="778"/>
      <c r="C46" s="778"/>
      <c r="D46" s="778"/>
      <c r="E46" s="778"/>
      <c r="F46" s="778"/>
      <c r="G46" s="778"/>
      <c r="H46" s="778"/>
      <c r="I46" s="778"/>
      <c r="J46" s="778"/>
      <c r="K46" s="779"/>
      <c r="L46" s="760" t="s">
        <v>57</v>
      </c>
      <c r="M46" s="751">
        <f>SUM(U10:U44)</f>
        <v>0.99999999999999978</v>
      </c>
      <c r="N46" s="752"/>
      <c r="O46" s="752"/>
      <c r="P46" s="752"/>
      <c r="Q46" s="752"/>
      <c r="R46" s="752"/>
      <c r="S46" s="753"/>
      <c r="T46" s="773" t="s">
        <v>80</v>
      </c>
      <c r="U46" s="770" t="s">
        <v>66</v>
      </c>
      <c r="V46" s="771"/>
      <c r="W46" s="771"/>
      <c r="X46" s="772"/>
      <c r="Y46" s="742">
        <f>SUMPRODUCT(Y10:Y44,$U$10:$U$44)</f>
        <v>0.18806316388400809</v>
      </c>
      <c r="Z46" s="743"/>
      <c r="AA46" s="744"/>
      <c r="AB46" s="742">
        <f>SUMPRODUCT(AB10:AB44,$U$10:$U$44)</f>
        <v>0.18961536020389896</v>
      </c>
      <c r="AC46" s="743"/>
      <c r="AD46" s="744"/>
      <c r="AE46" s="742">
        <f>SUMPRODUCT(AE10:AE44,$U$10:$U$44)</f>
        <v>0.10888128537255216</v>
      </c>
      <c r="AF46" s="743"/>
      <c r="AG46" s="744"/>
      <c r="AH46" s="742">
        <f>SUMPRODUCT(AH10:AH44,$U$10:$U$44)</f>
        <v>0.23514747539374087</v>
      </c>
      <c r="AI46" s="743"/>
      <c r="AJ46" s="744"/>
      <c r="AK46" s="742">
        <f>SUMPRODUCT(AK10:AK44,$U$10:$U$44)</f>
        <v>0.27829271514579995</v>
      </c>
      <c r="AL46" s="743"/>
      <c r="AM46" s="744"/>
    </row>
    <row r="47" spans="1:55" s="74" customFormat="1" ht="18" customHeight="1" thickBot="1" x14ac:dyDescent="0.3">
      <c r="A47" s="780"/>
      <c r="B47" s="781"/>
      <c r="C47" s="781"/>
      <c r="D47" s="781"/>
      <c r="E47" s="781"/>
      <c r="F47" s="781"/>
      <c r="G47" s="781"/>
      <c r="H47" s="781"/>
      <c r="I47" s="781"/>
      <c r="J47" s="781"/>
      <c r="K47" s="782"/>
      <c r="L47" s="761"/>
      <c r="M47" s="754"/>
      <c r="N47" s="755"/>
      <c r="O47" s="755"/>
      <c r="P47" s="755"/>
      <c r="Q47" s="755"/>
      <c r="R47" s="755"/>
      <c r="S47" s="756"/>
      <c r="T47" s="774"/>
      <c r="U47" s="757" t="s">
        <v>55</v>
      </c>
      <c r="V47" s="758"/>
      <c r="W47" s="758"/>
      <c r="X47" s="759"/>
      <c r="Y47" s="745">
        <f>SUMPRODUCT(Y10:Y44,$T$10:$T$44)</f>
        <v>446798.37575000001</v>
      </c>
      <c r="Z47" s="746"/>
      <c r="AA47" s="747"/>
      <c r="AB47" s="745">
        <f>SUMPRODUCT(AB10:AB44,$T$10:$T$44)</f>
        <v>450486.06652500009</v>
      </c>
      <c r="AC47" s="746"/>
      <c r="AD47" s="747"/>
      <c r="AE47" s="745">
        <f>SUMPRODUCT(AE10:AE44,$T$10:$T$44)</f>
        <v>258678.94833479036</v>
      </c>
      <c r="AF47" s="746"/>
      <c r="AG47" s="747"/>
      <c r="AH47" s="745">
        <f>SUMPRODUCT(AH10:AH44,$T$10:$T$44)</f>
        <v>558660.7600222904</v>
      </c>
      <c r="AI47" s="746"/>
      <c r="AJ47" s="747"/>
      <c r="AK47" s="745">
        <f>SUMPRODUCT(AK10:AK44,$T$10:$T$44)</f>
        <v>661164.74136790889</v>
      </c>
      <c r="AL47" s="746"/>
      <c r="AM47" s="747"/>
    </row>
    <row r="48" spans="1:55" s="74" customFormat="1" ht="18" customHeight="1" x14ac:dyDescent="0.25">
      <c r="A48" s="780"/>
      <c r="B48" s="781"/>
      <c r="C48" s="781"/>
      <c r="D48" s="781"/>
      <c r="E48" s="781"/>
      <c r="F48" s="781"/>
      <c r="G48" s="781"/>
      <c r="H48" s="781"/>
      <c r="I48" s="781"/>
      <c r="J48" s="781"/>
      <c r="K48" s="782"/>
      <c r="L48" s="760" t="s">
        <v>55</v>
      </c>
      <c r="M48" s="764">
        <f>SUM(T10:T44)</f>
        <v>2375788.8919999893</v>
      </c>
      <c r="N48" s="765"/>
      <c r="O48" s="765"/>
      <c r="P48" s="765"/>
      <c r="Q48" s="765"/>
      <c r="R48" s="765"/>
      <c r="S48" s="766"/>
      <c r="T48" s="773" t="s">
        <v>65</v>
      </c>
      <c r="U48" s="770" t="s">
        <v>66</v>
      </c>
      <c r="V48" s="771"/>
      <c r="W48" s="771"/>
      <c r="X48" s="772"/>
      <c r="Y48" s="742">
        <f>Y46</f>
        <v>0.18806316388400809</v>
      </c>
      <c r="Z48" s="743"/>
      <c r="AA48" s="744"/>
      <c r="AB48" s="742">
        <f>AB46+Y46</f>
        <v>0.37767852408790703</v>
      </c>
      <c r="AC48" s="743"/>
      <c r="AD48" s="744"/>
      <c r="AE48" s="742">
        <f>AB48+AE46</f>
        <v>0.48655980946045918</v>
      </c>
      <c r="AF48" s="743"/>
      <c r="AG48" s="744"/>
      <c r="AH48" s="742">
        <f>AE48+AH46</f>
        <v>0.7217072848542001</v>
      </c>
      <c r="AI48" s="743"/>
      <c r="AJ48" s="744"/>
      <c r="AK48" s="742">
        <f>AH48+AK46</f>
        <v>1</v>
      </c>
      <c r="AL48" s="743"/>
      <c r="AM48" s="744"/>
    </row>
    <row r="49" spans="1:74" s="74" customFormat="1" ht="18" customHeight="1" thickBot="1" x14ac:dyDescent="0.3">
      <c r="A49" s="783"/>
      <c r="B49" s="784"/>
      <c r="C49" s="784"/>
      <c r="D49" s="784"/>
      <c r="E49" s="784"/>
      <c r="F49" s="784"/>
      <c r="G49" s="784"/>
      <c r="H49" s="784"/>
      <c r="I49" s="784"/>
      <c r="J49" s="784"/>
      <c r="K49" s="785"/>
      <c r="L49" s="761"/>
      <c r="M49" s="767"/>
      <c r="N49" s="768"/>
      <c r="O49" s="768"/>
      <c r="P49" s="768"/>
      <c r="Q49" s="768"/>
      <c r="R49" s="768"/>
      <c r="S49" s="769"/>
      <c r="T49" s="774"/>
      <c r="U49" s="757" t="s">
        <v>55</v>
      </c>
      <c r="V49" s="758"/>
      <c r="W49" s="758"/>
      <c r="X49" s="759"/>
      <c r="Y49" s="745">
        <f>Y47</f>
        <v>446798.37575000001</v>
      </c>
      <c r="Z49" s="746"/>
      <c r="AA49" s="747"/>
      <c r="AB49" s="745">
        <f>AB47+Y49</f>
        <v>897284.44227500004</v>
      </c>
      <c r="AC49" s="746"/>
      <c r="AD49" s="747"/>
      <c r="AE49" s="745">
        <f>AE47+AB49</f>
        <v>1155963.3906097903</v>
      </c>
      <c r="AF49" s="746"/>
      <c r="AG49" s="747"/>
      <c r="AH49" s="745">
        <f>AH47+AE49</f>
        <v>1714624.1506320806</v>
      </c>
      <c r="AI49" s="746"/>
      <c r="AJ49" s="747"/>
      <c r="AK49" s="745">
        <f>AK47+AH49</f>
        <v>2375788.8919999897</v>
      </c>
      <c r="AL49" s="746"/>
      <c r="AM49" s="747"/>
      <c r="BU49" s="74" t="e">
        <f>#REF!=M48</f>
        <v>#REF!</v>
      </c>
      <c r="BV49" s="74" t="s">
        <v>67</v>
      </c>
    </row>
    <row r="50" spans="1:74" s="74" customFormat="1" ht="13.2" x14ac:dyDescent="0.25">
      <c r="A50" s="78"/>
      <c r="B50" s="79"/>
      <c r="C50" s="79"/>
      <c r="D50" s="79"/>
      <c r="E50" s="79"/>
      <c r="F50" s="79"/>
      <c r="G50" s="79"/>
      <c r="H50" s="79"/>
      <c r="I50" s="79"/>
      <c r="J50" s="79"/>
      <c r="K50" s="79"/>
      <c r="L50" s="79"/>
      <c r="M50" s="79"/>
      <c r="N50" s="79"/>
      <c r="O50" s="79"/>
      <c r="P50" s="79"/>
      <c r="Q50" s="79"/>
      <c r="R50" s="79"/>
      <c r="S50" s="79"/>
      <c r="T50" s="79"/>
      <c r="U50" s="79"/>
      <c r="V50" s="80"/>
      <c r="W50" s="78"/>
      <c r="X50" s="81"/>
      <c r="Y50" s="115"/>
      <c r="Z50" s="120"/>
      <c r="AA50" s="120"/>
      <c r="AB50" s="120"/>
      <c r="AC50" s="120"/>
      <c r="AD50" s="120"/>
      <c r="AE50" s="81"/>
      <c r="AF50" s="81"/>
      <c r="AG50" s="81"/>
      <c r="AH50" s="81"/>
      <c r="AI50" s="79"/>
      <c r="AJ50" s="79"/>
      <c r="AK50" s="78"/>
      <c r="AL50" s="81"/>
      <c r="AM50" s="81"/>
    </row>
    <row r="51" spans="1:74" s="74" customFormat="1" ht="13.2" x14ac:dyDescent="0.25">
      <c r="A51" s="62"/>
      <c r="B51" s="62"/>
      <c r="C51" s="62"/>
      <c r="D51" s="62"/>
      <c r="E51" s="62"/>
      <c r="F51" s="62"/>
      <c r="G51" s="62"/>
      <c r="H51" s="62"/>
      <c r="I51" s="62"/>
      <c r="J51" s="62"/>
      <c r="K51" s="62"/>
      <c r="L51" s="62"/>
      <c r="M51" s="62"/>
      <c r="N51" s="62"/>
      <c r="O51" s="62"/>
      <c r="P51" s="62"/>
      <c r="Q51" s="62"/>
      <c r="R51" s="62"/>
      <c r="S51" s="62"/>
      <c r="T51" s="62"/>
      <c r="U51" s="62"/>
      <c r="V51" s="82"/>
      <c r="W51" s="79"/>
      <c r="X51" s="79"/>
      <c r="Y51" s="116"/>
      <c r="Z51" s="116"/>
      <c r="AA51" s="116"/>
      <c r="AB51" s="116"/>
      <c r="AC51" s="116"/>
      <c r="AD51" s="116"/>
      <c r="AE51" s="79"/>
      <c r="AF51" s="79"/>
      <c r="AG51" s="79"/>
      <c r="AH51" s="79"/>
      <c r="AI51" s="79"/>
      <c r="AJ51" s="79"/>
      <c r="AK51" s="79"/>
      <c r="AL51" s="79"/>
      <c r="AM51" s="79"/>
    </row>
    <row r="52" spans="1:74" s="74" customFormat="1" ht="13.2" x14ac:dyDescent="0.25">
      <c r="A52" s="62"/>
      <c r="B52" s="31" t="str">
        <f>'Planilha Orçamentaria'!A254</f>
        <v>ARCOS-MG, 09 DE FEVEREIRO DE 2023</v>
      </c>
      <c r="C52" s="63"/>
      <c r="D52" s="63"/>
      <c r="E52" s="53"/>
      <c r="F52" s="30"/>
      <c r="G52" s="64"/>
      <c r="H52" s="65"/>
      <c r="I52" s="30"/>
      <c r="J52" s="66"/>
      <c r="K52" s="62"/>
      <c r="L52" s="62"/>
      <c r="M52" s="62"/>
      <c r="N52" s="62"/>
      <c r="O52" s="62"/>
      <c r="P52" s="62"/>
      <c r="Q52" s="62"/>
      <c r="R52" s="62"/>
      <c r="S52" s="62"/>
      <c r="T52" s="62"/>
      <c r="U52" s="62"/>
      <c r="V52" s="82"/>
      <c r="W52" s="79"/>
      <c r="X52" s="79"/>
      <c r="Y52" s="116"/>
      <c r="Z52" s="116"/>
      <c r="AA52" s="116"/>
      <c r="AB52" s="116"/>
      <c r="AC52" s="116"/>
      <c r="AD52" s="116"/>
      <c r="AE52" s="79"/>
      <c r="AF52" s="79"/>
      <c r="AG52" s="79"/>
      <c r="AH52" s="79"/>
      <c r="AI52" s="79"/>
      <c r="AJ52" s="79"/>
      <c r="AK52" s="79"/>
      <c r="AL52" s="79"/>
      <c r="AM52" s="79"/>
    </row>
    <row r="53" spans="1:74" s="74" customFormat="1" ht="13.2" x14ac:dyDescent="0.25">
      <c r="A53" s="62"/>
      <c r="B53" s="31"/>
      <c r="C53" s="63"/>
      <c r="D53" s="63"/>
      <c r="E53" s="53"/>
      <c r="F53" s="30"/>
      <c r="G53" s="64"/>
      <c r="H53" s="65"/>
      <c r="I53" s="30"/>
      <c r="J53" s="66"/>
      <c r="K53" s="62"/>
      <c r="L53" s="62"/>
      <c r="M53" s="62"/>
      <c r="N53" s="62"/>
      <c r="O53" s="62"/>
      <c r="P53" s="62"/>
      <c r="Q53" s="62"/>
      <c r="R53" s="62"/>
      <c r="S53" s="62"/>
      <c r="T53" s="62"/>
      <c r="U53" s="62"/>
      <c r="V53" s="82"/>
      <c r="W53" s="79"/>
      <c r="X53" s="79"/>
      <c r="Y53" s="116"/>
      <c r="Z53" s="116"/>
      <c r="AA53" s="116"/>
      <c r="AB53" s="116"/>
      <c r="AC53" s="116"/>
      <c r="AD53" s="116"/>
      <c r="AE53" s="79"/>
      <c r="AF53" s="79"/>
      <c r="AG53" s="79"/>
      <c r="AH53" s="79"/>
      <c r="AI53" s="79"/>
      <c r="AJ53" s="79"/>
      <c r="AK53" s="79"/>
      <c r="AL53" s="79"/>
      <c r="AM53" s="79"/>
    </row>
    <row r="54" spans="1:74" s="74" customFormat="1" ht="13.2" x14ac:dyDescent="0.25">
      <c r="A54" s="62"/>
      <c r="B54" s="31"/>
      <c r="C54" s="63"/>
      <c r="D54" s="63"/>
      <c r="E54" s="53"/>
      <c r="F54" s="30"/>
      <c r="G54" s="64"/>
      <c r="H54" s="65"/>
      <c r="I54" s="30"/>
      <c r="J54" s="66"/>
      <c r="K54" s="62"/>
      <c r="L54" s="62"/>
      <c r="M54" s="62"/>
      <c r="N54" s="62"/>
      <c r="O54" s="62"/>
      <c r="P54" s="62"/>
      <c r="Q54" s="62"/>
      <c r="R54" s="62"/>
      <c r="S54" s="62"/>
      <c r="T54" s="62"/>
      <c r="U54" s="62"/>
      <c r="V54" s="82"/>
      <c r="W54" s="79"/>
      <c r="X54" s="79"/>
      <c r="Y54" s="116"/>
      <c r="Z54" s="116"/>
      <c r="AA54" s="116"/>
      <c r="AB54" s="116"/>
      <c r="AC54" s="116"/>
      <c r="AD54" s="116"/>
      <c r="AE54" s="79"/>
      <c r="AF54" s="79"/>
      <c r="AG54" s="79"/>
      <c r="AH54" s="79"/>
      <c r="AI54" s="79"/>
      <c r="AJ54" s="79"/>
      <c r="AK54" s="79"/>
      <c r="AL54" s="79"/>
      <c r="AM54" s="79"/>
    </row>
    <row r="55" spans="1:74" s="74" customFormat="1" ht="13.2" customHeight="1" x14ac:dyDescent="0.25">
      <c r="A55" s="62"/>
      <c r="B55" s="31"/>
      <c r="C55" s="775" t="s">
        <v>104</v>
      </c>
      <c r="D55" s="775"/>
      <c r="E55" s="775"/>
      <c r="F55" s="775"/>
      <c r="G55" s="775"/>
      <c r="H55" s="775"/>
      <c r="I55" s="775"/>
      <c r="J55" s="775"/>
      <c r="K55" s="775"/>
      <c r="L55" s="775"/>
      <c r="M55" s="775"/>
      <c r="N55" s="775"/>
      <c r="O55" s="775"/>
      <c r="P55" s="775"/>
      <c r="Q55" s="775"/>
      <c r="R55" s="775"/>
      <c r="S55" s="775"/>
      <c r="T55" s="775"/>
      <c r="U55" s="775"/>
      <c r="V55" s="775"/>
      <c r="W55" s="775"/>
      <c r="X55" s="775"/>
      <c r="Y55" s="775"/>
      <c r="Z55" s="775"/>
      <c r="AA55" s="775"/>
      <c r="AB55" s="775"/>
      <c r="AC55" s="775"/>
      <c r="AD55" s="775"/>
      <c r="AE55" s="775"/>
      <c r="AF55" s="775"/>
      <c r="AG55" s="775"/>
      <c r="AH55" s="775"/>
      <c r="AI55" s="775"/>
      <c r="AJ55" s="775"/>
      <c r="AK55" s="775"/>
      <c r="AL55" s="79"/>
      <c r="AM55" s="79"/>
    </row>
    <row r="56" spans="1:74" s="74" customFormat="1" ht="13.2" customHeight="1" x14ac:dyDescent="0.25">
      <c r="A56" s="62"/>
      <c r="B56" s="31"/>
      <c r="C56" s="776" t="s">
        <v>105</v>
      </c>
      <c r="D56" s="776"/>
      <c r="E56" s="776"/>
      <c r="F56" s="776"/>
      <c r="G56" s="776"/>
      <c r="H56" s="776"/>
      <c r="I56" s="776"/>
      <c r="J56" s="776"/>
      <c r="K56" s="776"/>
      <c r="L56" s="776"/>
      <c r="M56" s="776"/>
      <c r="N56" s="776"/>
      <c r="O56" s="776"/>
      <c r="P56" s="776"/>
      <c r="Q56" s="776"/>
      <c r="R56" s="776"/>
      <c r="S56" s="776"/>
      <c r="T56" s="776"/>
      <c r="U56" s="776"/>
      <c r="V56" s="776"/>
      <c r="W56" s="776"/>
      <c r="X56" s="776"/>
      <c r="Y56" s="776"/>
      <c r="Z56" s="776"/>
      <c r="AA56" s="776"/>
      <c r="AB56" s="776"/>
      <c r="AC56" s="776"/>
      <c r="AD56" s="776"/>
      <c r="AE56" s="776"/>
      <c r="AF56" s="776"/>
      <c r="AG56" s="776"/>
      <c r="AH56" s="776"/>
      <c r="AI56" s="776"/>
      <c r="AJ56" s="776"/>
      <c r="AK56" s="776"/>
      <c r="AL56" s="79"/>
      <c r="AM56" s="79"/>
    </row>
    <row r="57" spans="1:74" s="74" customFormat="1" ht="13.2" customHeight="1" x14ac:dyDescent="0.25">
      <c r="A57" s="62"/>
      <c r="B57" s="31"/>
      <c r="C57" s="776" t="s">
        <v>106</v>
      </c>
      <c r="D57" s="776"/>
      <c r="E57" s="776"/>
      <c r="F57" s="776"/>
      <c r="G57" s="776"/>
      <c r="H57" s="776"/>
      <c r="I57" s="776"/>
      <c r="J57" s="776"/>
      <c r="K57" s="776"/>
      <c r="L57" s="776"/>
      <c r="M57" s="776"/>
      <c r="N57" s="776"/>
      <c r="O57" s="776"/>
      <c r="P57" s="776"/>
      <c r="Q57" s="776"/>
      <c r="R57" s="776"/>
      <c r="S57" s="776"/>
      <c r="T57" s="776"/>
      <c r="U57" s="776"/>
      <c r="V57" s="776"/>
      <c r="W57" s="776"/>
      <c r="X57" s="776"/>
      <c r="Y57" s="776"/>
      <c r="Z57" s="776"/>
      <c r="AA57" s="776"/>
      <c r="AB57" s="776"/>
      <c r="AC57" s="776"/>
      <c r="AD57" s="776"/>
      <c r="AE57" s="776"/>
      <c r="AF57" s="776"/>
      <c r="AG57" s="776"/>
      <c r="AH57" s="776"/>
      <c r="AI57" s="776"/>
      <c r="AJ57" s="776"/>
      <c r="AK57" s="776"/>
      <c r="AL57" s="79"/>
      <c r="AM57" s="79"/>
    </row>
    <row r="58" spans="1:74" s="74" customFormat="1" ht="13.2" x14ac:dyDescent="0.25">
      <c r="A58" s="62"/>
      <c r="B58" s="31"/>
      <c r="C58" s="63"/>
      <c r="D58" s="63"/>
      <c r="E58" s="53"/>
      <c r="F58" s="30"/>
      <c r="G58" s="64"/>
      <c r="H58" s="65"/>
      <c r="I58" s="30"/>
      <c r="J58" s="66"/>
      <c r="T58" s="158"/>
      <c r="Y58" s="117"/>
      <c r="Z58" s="117"/>
      <c r="AA58" s="117"/>
      <c r="AB58" s="117"/>
      <c r="AC58" s="117"/>
      <c r="AD58" s="117"/>
    </row>
    <row r="59" spans="1:74" s="74" customFormat="1" ht="13.2" x14ac:dyDescent="0.25">
      <c r="B59" s="31"/>
      <c r="C59" s="63"/>
      <c r="D59" s="63"/>
      <c r="E59" s="53"/>
      <c r="F59" s="30"/>
      <c r="G59" s="64"/>
      <c r="H59" s="65"/>
      <c r="I59" s="30"/>
      <c r="J59" s="66"/>
      <c r="K59" s="67"/>
      <c r="L59" s="67"/>
      <c r="M59" s="67"/>
      <c r="N59" s="67"/>
      <c r="O59" s="67"/>
      <c r="P59" s="67"/>
      <c r="Q59" s="67"/>
      <c r="R59" s="67"/>
      <c r="S59" s="67"/>
      <c r="T59" s="158"/>
      <c r="U59" s="67"/>
      <c r="V59" s="67"/>
      <c r="W59" s="67"/>
      <c r="X59" s="67"/>
      <c r="Y59" s="118"/>
      <c r="Z59" s="118"/>
      <c r="AA59" s="118"/>
      <c r="AB59" s="118"/>
      <c r="AC59" s="118"/>
      <c r="AD59" s="118"/>
      <c r="AE59" s="67"/>
      <c r="AF59" s="67"/>
      <c r="AG59" s="67"/>
      <c r="AH59" s="67"/>
      <c r="AI59" s="67"/>
      <c r="AJ59" s="67"/>
      <c r="AK59" s="67"/>
      <c r="AL59" s="67"/>
      <c r="AM59" s="67"/>
    </row>
    <row r="60" spans="1:74" s="74" customFormat="1" ht="13.2" x14ac:dyDescent="0.25">
      <c r="B60" s="31"/>
      <c r="C60" s="63"/>
      <c r="D60" s="63"/>
      <c r="E60" s="53"/>
      <c r="F60" s="30"/>
      <c r="G60" s="64"/>
      <c r="H60" s="762"/>
      <c r="I60" s="762"/>
      <c r="J60" s="762"/>
      <c r="K60" s="762"/>
      <c r="L60" s="762"/>
      <c r="M60" s="762"/>
      <c r="N60" s="762"/>
      <c r="O60" s="762"/>
      <c r="P60" s="762"/>
      <c r="Q60" s="762"/>
      <c r="R60" s="762"/>
      <c r="S60" s="762"/>
      <c r="T60" s="9"/>
      <c r="W60" s="67"/>
      <c r="X60" s="67"/>
      <c r="Y60" s="118"/>
      <c r="Z60" s="763"/>
      <c r="AA60" s="763"/>
      <c r="AB60" s="763"/>
      <c r="AC60" s="763"/>
      <c r="AD60" s="763"/>
      <c r="AE60" s="763"/>
      <c r="AF60" s="763"/>
      <c r="AG60" s="763"/>
      <c r="AH60" s="763"/>
      <c r="AI60" s="763"/>
      <c r="AJ60" s="763"/>
    </row>
    <row r="61" spans="1:74" s="74" customFormat="1" ht="13.2" x14ac:dyDescent="0.25">
      <c r="Y61" s="117"/>
      <c r="Z61" s="117"/>
      <c r="AA61" s="117"/>
      <c r="AB61" s="117"/>
      <c r="AC61" s="117"/>
      <c r="AD61" s="117"/>
    </row>
  </sheetData>
  <mergeCells count="328">
    <mergeCell ref="V44:X44"/>
    <mergeCell ref="AE47:AG47"/>
    <mergeCell ref="Y46:AA46"/>
    <mergeCell ref="AB47:AD47"/>
    <mergeCell ref="AI44:AJ44"/>
    <mergeCell ref="H60:S60"/>
    <mergeCell ref="Z60:AJ60"/>
    <mergeCell ref="U49:X49"/>
    <mergeCell ref="M48:S49"/>
    <mergeCell ref="AB49:AD49"/>
    <mergeCell ref="U48:X48"/>
    <mergeCell ref="L48:L49"/>
    <mergeCell ref="Y48:AA48"/>
    <mergeCell ref="Y49:AA49"/>
    <mergeCell ref="AH48:AJ48"/>
    <mergeCell ref="AH49:AJ49"/>
    <mergeCell ref="T48:T49"/>
    <mergeCell ref="AE48:AG48"/>
    <mergeCell ref="AE49:AG49"/>
    <mergeCell ref="C55:AK55"/>
    <mergeCell ref="C56:AK56"/>
    <mergeCell ref="C57:AK57"/>
    <mergeCell ref="AK48:AM48"/>
    <mergeCell ref="AK49:AM49"/>
    <mergeCell ref="AB48:AD48"/>
    <mergeCell ref="A46:K49"/>
    <mergeCell ref="Y47:AA47"/>
    <mergeCell ref="AH47:AJ47"/>
    <mergeCell ref="AB46:AD46"/>
    <mergeCell ref="AK46:AM46"/>
    <mergeCell ref="AK47:AM47"/>
    <mergeCell ref="V42:X42"/>
    <mergeCell ref="AL12:AM12"/>
    <mergeCell ref="Z12:AA12"/>
    <mergeCell ref="AC12:AD12"/>
    <mergeCell ref="AF12:AG12"/>
    <mergeCell ref="Z42:AA42"/>
    <mergeCell ref="AC42:AD42"/>
    <mergeCell ref="AF42:AG42"/>
    <mergeCell ref="AI42:AJ42"/>
    <mergeCell ref="AL42:AM42"/>
    <mergeCell ref="AF43:AG43"/>
    <mergeCell ref="AI43:AJ43"/>
    <mergeCell ref="A45:AM45"/>
    <mergeCell ref="M46:S47"/>
    <mergeCell ref="U47:X47"/>
    <mergeCell ref="L46:L47"/>
    <mergeCell ref="AE46:AG46"/>
    <mergeCell ref="A44:B44"/>
    <mergeCell ref="C44:S44"/>
    <mergeCell ref="AH46:AJ46"/>
    <mergeCell ref="U46:X46"/>
    <mergeCell ref="T46:T47"/>
    <mergeCell ref="A1:AM1"/>
    <mergeCell ref="AK3:AM3"/>
    <mergeCell ref="AK4:AM4"/>
    <mergeCell ref="AK5:AM5"/>
    <mergeCell ref="AF11:AG11"/>
    <mergeCell ref="AI11:AJ11"/>
    <mergeCell ref="AL11:AM11"/>
    <mergeCell ref="A11:B11"/>
    <mergeCell ref="C11:S11"/>
    <mergeCell ref="V11:X11"/>
    <mergeCell ref="Z11:AA11"/>
    <mergeCell ref="AC11:AD11"/>
    <mergeCell ref="A6:AM6"/>
    <mergeCell ref="AI8:AJ8"/>
    <mergeCell ref="Z9:AA9"/>
    <mergeCell ref="AH7:AJ7"/>
    <mergeCell ref="AK7:AM7"/>
    <mergeCell ref="A2:U2"/>
    <mergeCell ref="AI10:AJ10"/>
    <mergeCell ref="AL9:AM9"/>
    <mergeCell ref="AC9:AD9"/>
    <mergeCell ref="V7:X8"/>
    <mergeCell ref="A3:U3"/>
    <mergeCell ref="A4:U4"/>
    <mergeCell ref="A5:U5"/>
    <mergeCell ref="AF9:AG9"/>
    <mergeCell ref="AI9:AJ9"/>
    <mergeCell ref="AI2:AM2"/>
    <mergeCell ref="AI3:AJ3"/>
    <mergeCell ref="AI4:AJ4"/>
    <mergeCell ref="AI5:AJ5"/>
    <mergeCell ref="AE3:AH3"/>
    <mergeCell ref="AE4:AH4"/>
    <mergeCell ref="AE5:AH5"/>
    <mergeCell ref="Y3:AD3"/>
    <mergeCell ref="Y4:AD4"/>
    <mergeCell ref="Y5:AD5"/>
    <mergeCell ref="Y2:AH2"/>
    <mergeCell ref="A42:B42"/>
    <mergeCell ref="C42:S42"/>
    <mergeCell ref="AL43:AM43"/>
    <mergeCell ref="A43:B43"/>
    <mergeCell ref="C43:S43"/>
    <mergeCell ref="V43:X43"/>
    <mergeCell ref="Z43:AA43"/>
    <mergeCell ref="AC43:AD43"/>
    <mergeCell ref="Y7:AA7"/>
    <mergeCell ref="V9:X9"/>
    <mergeCell ref="AB7:AD7"/>
    <mergeCell ref="AE7:AG7"/>
    <mergeCell ref="C12:S12"/>
    <mergeCell ref="V12:X12"/>
    <mergeCell ref="A7:B9"/>
    <mergeCell ref="C7:S9"/>
    <mergeCell ref="AC10:AD10"/>
    <mergeCell ref="A10:B10"/>
    <mergeCell ref="C10:S10"/>
    <mergeCell ref="V10:X10"/>
    <mergeCell ref="Z10:AA10"/>
    <mergeCell ref="A12:B12"/>
    <mergeCell ref="AI12:AJ12"/>
    <mergeCell ref="T7:U8"/>
    <mergeCell ref="AC8:AD8"/>
    <mergeCell ref="AF8:AG8"/>
    <mergeCell ref="Z8:AA8"/>
    <mergeCell ref="AF10:AG10"/>
    <mergeCell ref="AL8:AM8"/>
    <mergeCell ref="AL10:AM10"/>
    <mergeCell ref="AL44:AM44"/>
    <mergeCell ref="Z44:AA44"/>
    <mergeCell ref="AC44:AD44"/>
    <mergeCell ref="AF44:AG44"/>
    <mergeCell ref="AC13:AD13"/>
    <mergeCell ref="AC14:AD14"/>
    <mergeCell ref="AC15:AD15"/>
    <mergeCell ref="AC16:AD16"/>
    <mergeCell ref="AC17:AD17"/>
    <mergeCell ref="AC18:AD18"/>
    <mergeCell ref="AC19:AD19"/>
    <mergeCell ref="AC20:AD20"/>
    <mergeCell ref="AC21:AD21"/>
    <mergeCell ref="Z21:AA21"/>
    <mergeCell ref="Z38:AA38"/>
    <mergeCell ref="Z39:AA39"/>
    <mergeCell ref="C27:S27"/>
    <mergeCell ref="Z22:AA22"/>
    <mergeCell ref="Z23:AA23"/>
    <mergeCell ref="Z24:AA24"/>
    <mergeCell ref="Z25:AA25"/>
    <mergeCell ref="Z26:AA26"/>
    <mergeCell ref="Z27:AA27"/>
    <mergeCell ref="Z28:AA28"/>
    <mergeCell ref="C21:S21"/>
    <mergeCell ref="C13:S13"/>
    <mergeCell ref="Z13:AA13"/>
    <mergeCell ref="Z14:AA14"/>
    <mergeCell ref="Z15:AA15"/>
    <mergeCell ref="Z16:AA16"/>
    <mergeCell ref="Z17:AA17"/>
    <mergeCell ref="Z18:AA18"/>
    <mergeCell ref="Z19:AA19"/>
    <mergeCell ref="Z20:AA20"/>
    <mergeCell ref="C14:S14"/>
    <mergeCell ref="C15:S15"/>
    <mergeCell ref="C16:S16"/>
    <mergeCell ref="C17:S17"/>
    <mergeCell ref="C18:S18"/>
    <mergeCell ref="C19:S19"/>
    <mergeCell ref="C20:S20"/>
    <mergeCell ref="A13:B13"/>
    <mergeCell ref="A14:B14"/>
    <mergeCell ref="A15:B15"/>
    <mergeCell ref="A16:B16"/>
    <mergeCell ref="A17:B17"/>
    <mergeCell ref="A18:B18"/>
    <mergeCell ref="A19:B19"/>
    <mergeCell ref="A20:B20"/>
    <mergeCell ref="A21:B21"/>
    <mergeCell ref="A22:B22"/>
    <mergeCell ref="C22:S22"/>
    <mergeCell ref="A23:B23"/>
    <mergeCell ref="C23:S23"/>
    <mergeCell ref="A24:B24"/>
    <mergeCell ref="C24:S24"/>
    <mergeCell ref="A25:B25"/>
    <mergeCell ref="C25:S25"/>
    <mergeCell ref="C26:S26"/>
    <mergeCell ref="A27:B27"/>
    <mergeCell ref="A26:B26"/>
    <mergeCell ref="A28:B28"/>
    <mergeCell ref="A29:B29"/>
    <mergeCell ref="A30:B30"/>
    <mergeCell ref="A31:B31"/>
    <mergeCell ref="C28:S28"/>
    <mergeCell ref="C29:S29"/>
    <mergeCell ref="C30:S30"/>
    <mergeCell ref="C31:S31"/>
    <mergeCell ref="A41:B41"/>
    <mergeCell ref="C32:S32"/>
    <mergeCell ref="C33:S33"/>
    <mergeCell ref="C34:S34"/>
    <mergeCell ref="C35:S35"/>
    <mergeCell ref="C36:S36"/>
    <mergeCell ref="C37:S37"/>
    <mergeCell ref="Z40:AA40"/>
    <mergeCell ref="Z41:AA41"/>
    <mergeCell ref="A32:B32"/>
    <mergeCell ref="A33:B33"/>
    <mergeCell ref="A34:B34"/>
    <mergeCell ref="A35:B35"/>
    <mergeCell ref="A36:B36"/>
    <mergeCell ref="A37:B37"/>
    <mergeCell ref="A38:B38"/>
    <mergeCell ref="A39:B39"/>
    <mergeCell ref="A40:B40"/>
    <mergeCell ref="C38:S38"/>
    <mergeCell ref="C39:S39"/>
    <mergeCell ref="C40:S40"/>
    <mergeCell ref="C41:S41"/>
    <mergeCell ref="AC22:AD22"/>
    <mergeCell ref="AC23:AD23"/>
    <mergeCell ref="AC24:AD24"/>
    <mergeCell ref="AC25:AD25"/>
    <mergeCell ref="AC26:AD26"/>
    <mergeCell ref="AC27:AD27"/>
    <mergeCell ref="AC28:AD28"/>
    <mergeCell ref="AC29:AD29"/>
    <mergeCell ref="AC30:AD30"/>
    <mergeCell ref="AF31:AG31"/>
    <mergeCell ref="AF32:AG32"/>
    <mergeCell ref="AF33:AG33"/>
    <mergeCell ref="AF34:AG34"/>
    <mergeCell ref="AC31:AD31"/>
    <mergeCell ref="AC32:AD32"/>
    <mergeCell ref="AC33:AD33"/>
    <mergeCell ref="AC34:AD34"/>
    <mergeCell ref="AC35:AD35"/>
    <mergeCell ref="AF22:AG22"/>
    <mergeCell ref="AF23:AG23"/>
    <mergeCell ref="AF24:AG24"/>
    <mergeCell ref="AF25:AG25"/>
    <mergeCell ref="AF26:AG26"/>
    <mergeCell ref="AF27:AG27"/>
    <mergeCell ref="AF28:AG28"/>
    <mergeCell ref="AF29:AG29"/>
    <mergeCell ref="AF30:AG30"/>
    <mergeCell ref="AF13:AG13"/>
    <mergeCell ref="AF14:AG14"/>
    <mergeCell ref="AF15:AG15"/>
    <mergeCell ref="AF16:AG16"/>
    <mergeCell ref="AF17:AG17"/>
    <mergeCell ref="AF18:AG18"/>
    <mergeCell ref="AF19:AG19"/>
    <mergeCell ref="AF20:AG20"/>
    <mergeCell ref="AF21:AG21"/>
    <mergeCell ref="AF35:AG35"/>
    <mergeCell ref="AF36:AG36"/>
    <mergeCell ref="AF37:AG37"/>
    <mergeCell ref="AF38:AG38"/>
    <mergeCell ref="AF39:AG39"/>
    <mergeCell ref="AF40:AG40"/>
    <mergeCell ref="AF41:AG41"/>
    <mergeCell ref="AC40:AD40"/>
    <mergeCell ref="AC41:AD41"/>
    <mergeCell ref="AC36:AD36"/>
    <mergeCell ref="AC37:AD37"/>
    <mergeCell ref="AC38:AD38"/>
    <mergeCell ref="AC39:AD39"/>
    <mergeCell ref="AI41:AJ41"/>
    <mergeCell ref="AI13:AJ13"/>
    <mergeCell ref="AI14:AJ14"/>
    <mergeCell ref="AI15:AJ15"/>
    <mergeCell ref="AI16:AJ16"/>
    <mergeCell ref="AI17:AJ17"/>
    <mergeCell ref="AI18:AJ18"/>
    <mergeCell ref="AI19:AJ19"/>
    <mergeCell ref="AI20:AJ20"/>
    <mergeCell ref="AI21:AJ21"/>
    <mergeCell ref="AI22:AJ22"/>
    <mergeCell ref="AI23:AJ23"/>
    <mergeCell ref="AI24:AJ24"/>
    <mergeCell ref="AI25:AJ25"/>
    <mergeCell ref="AI26:AJ26"/>
    <mergeCell ref="AI27:AJ27"/>
    <mergeCell ref="AI28:AJ28"/>
    <mergeCell ref="AI29:AJ29"/>
    <mergeCell ref="AI30:AJ30"/>
    <mergeCell ref="AI31:AJ31"/>
    <mergeCell ref="AI32:AJ32"/>
    <mergeCell ref="AI33:AJ33"/>
    <mergeCell ref="AL31:AM31"/>
    <mergeCell ref="AL32:AM32"/>
    <mergeCell ref="AI34:AJ34"/>
    <mergeCell ref="AI35:AJ35"/>
    <mergeCell ref="AI36:AJ36"/>
    <mergeCell ref="AI37:AJ37"/>
    <mergeCell ref="AI38:AJ38"/>
    <mergeCell ref="AI39:AJ39"/>
    <mergeCell ref="AI40:AJ40"/>
    <mergeCell ref="AL22:AM22"/>
    <mergeCell ref="AL23:AM23"/>
    <mergeCell ref="AL24:AM24"/>
    <mergeCell ref="AL25:AM25"/>
    <mergeCell ref="AL26:AM26"/>
    <mergeCell ref="AL27:AM27"/>
    <mergeCell ref="AL28:AM28"/>
    <mergeCell ref="AL29:AM29"/>
    <mergeCell ref="AL30:AM30"/>
    <mergeCell ref="AL13:AM13"/>
    <mergeCell ref="AL14:AM14"/>
    <mergeCell ref="AL15:AM15"/>
    <mergeCell ref="AL16:AM16"/>
    <mergeCell ref="AL17:AM17"/>
    <mergeCell ref="AL18:AM18"/>
    <mergeCell ref="AL19:AM19"/>
    <mergeCell ref="AL20:AM20"/>
    <mergeCell ref="AL21:AM21"/>
    <mergeCell ref="AL33:AM33"/>
    <mergeCell ref="AL34:AM34"/>
    <mergeCell ref="AL35:AM35"/>
    <mergeCell ref="AL36:AM36"/>
    <mergeCell ref="AL37:AM37"/>
    <mergeCell ref="AL38:AM38"/>
    <mergeCell ref="AL39:AM39"/>
    <mergeCell ref="AL40:AM40"/>
    <mergeCell ref="AL41:AM41"/>
    <mergeCell ref="Z29:AA29"/>
    <mergeCell ref="Z30:AA30"/>
    <mergeCell ref="Z31:AA31"/>
    <mergeCell ref="Z32:AA32"/>
    <mergeCell ref="Z33:AA33"/>
    <mergeCell ref="Z34:AA34"/>
    <mergeCell ref="Z35:AA35"/>
    <mergeCell ref="Z36:AA36"/>
    <mergeCell ref="Z37:AA37"/>
  </mergeCells>
  <conditionalFormatting sqref="AB10 AH10 AK10 AE43:AE44 AB12:AB44 AH12:AH42 AK12:AK42">
    <cfRule type="cellIs" dxfId="28" priority="253" stopIfTrue="1" operator="equal">
      <formula>Z10-100</formula>
    </cfRule>
  </conditionalFormatting>
  <conditionalFormatting sqref="X50 U46 M46:S49 Z50:AH50 AL50:AM50">
    <cfRule type="cellIs" dxfId="27" priority="249" stopIfTrue="1" operator="equal">
      <formula>0</formula>
    </cfRule>
  </conditionalFormatting>
  <conditionalFormatting sqref="AK44 AH44">
    <cfRule type="cellIs" dxfId="26" priority="241" stopIfTrue="1" operator="equal">
      <formula>AF44-100</formula>
    </cfRule>
  </conditionalFormatting>
  <conditionalFormatting sqref="U47">
    <cfRule type="cellIs" dxfId="25" priority="194" stopIfTrue="1" operator="equal">
      <formula>0</formula>
    </cfRule>
  </conditionalFormatting>
  <conditionalFormatting sqref="Y46">
    <cfRule type="cellIs" dxfId="24" priority="191" stopIfTrue="1" operator="equal">
      <formula>0</formula>
    </cfRule>
  </conditionalFormatting>
  <conditionalFormatting sqref="Y48 AB48 AE48 AH48 AK48">
    <cfRule type="cellIs" dxfId="23" priority="190" stopIfTrue="1" operator="equal">
      <formula>0</formula>
    </cfRule>
  </conditionalFormatting>
  <conditionalFormatting sqref="Y49 AB49 AE49 AH49 AK49">
    <cfRule type="cellIs" dxfId="22" priority="189" stopIfTrue="1" operator="equal">
      <formula>0</formula>
    </cfRule>
  </conditionalFormatting>
  <conditionalFormatting sqref="Y47">
    <cfRule type="cellIs" dxfId="21" priority="188" stopIfTrue="1" operator="equal">
      <formula>0</formula>
    </cfRule>
  </conditionalFormatting>
  <conditionalFormatting sqref="AE46">
    <cfRule type="cellIs" dxfId="20" priority="147" stopIfTrue="1" operator="equal">
      <formula>0</formula>
    </cfRule>
  </conditionalFormatting>
  <conditionalFormatting sqref="AE47 AH47 AK47">
    <cfRule type="cellIs" dxfId="19" priority="144" stopIfTrue="1" operator="equal">
      <formula>0</formula>
    </cfRule>
  </conditionalFormatting>
  <conditionalFormatting sqref="AH46 AK46">
    <cfRule type="cellIs" dxfId="18" priority="143" stopIfTrue="1" operator="equal">
      <formula>0</formula>
    </cfRule>
  </conditionalFormatting>
  <conditionalFormatting sqref="U48">
    <cfRule type="cellIs" dxfId="17" priority="53" stopIfTrue="1" operator="equal">
      <formula>0</formula>
    </cfRule>
  </conditionalFormatting>
  <conditionalFormatting sqref="AK11 AH11 AB11">
    <cfRule type="cellIs" dxfId="16" priority="36" stopIfTrue="1" operator="equal">
      <formula>Z11-100</formula>
    </cfRule>
  </conditionalFormatting>
  <conditionalFormatting sqref="U49">
    <cfRule type="cellIs" dxfId="15" priority="31" stopIfTrue="1" operator="equal">
      <formula>0</formula>
    </cfRule>
  </conditionalFormatting>
  <conditionalFormatting sqref="AK43 AH43">
    <cfRule type="cellIs" dxfId="14" priority="28" stopIfTrue="1" operator="equal">
      <formula>AF43-100</formula>
    </cfRule>
  </conditionalFormatting>
  <conditionalFormatting sqref="AC10:AC44 Z10:AA44">
    <cfRule type="cellIs" dxfId="13" priority="256" stopIfTrue="1" operator="equal">
      <formula>Z10+SUM(Z$119:Z$135)</formula>
    </cfRule>
    <cfRule type="cellIs" dxfId="12" priority="257" stopIfTrue="1" operator="equal">
      <formula>0</formula>
    </cfRule>
  </conditionalFormatting>
  <conditionalFormatting sqref="AB46">
    <cfRule type="cellIs" dxfId="11" priority="24" stopIfTrue="1" operator="equal">
      <formula>0</formula>
    </cfRule>
  </conditionalFormatting>
  <conditionalFormatting sqref="AB47">
    <cfRule type="cellIs" dxfId="10" priority="23" stopIfTrue="1" operator="equal">
      <formula>0</formula>
    </cfRule>
  </conditionalFormatting>
  <conditionalFormatting sqref="AF10">
    <cfRule type="cellIs" dxfId="9" priority="17" stopIfTrue="1" operator="equal">
      <formula>AF10+SUM(AF$119:AF$135)</formula>
    </cfRule>
    <cfRule type="cellIs" dxfId="8" priority="18" stopIfTrue="1" operator="equal">
      <formula>0</formula>
    </cfRule>
  </conditionalFormatting>
  <conditionalFormatting sqref="AF11:AF44">
    <cfRule type="cellIs" dxfId="7" priority="13" stopIfTrue="1" operator="equal">
      <formula>AF11+SUM(AF$119:AF$135)</formula>
    </cfRule>
    <cfRule type="cellIs" dxfId="6" priority="14" stopIfTrue="1" operator="equal">
      <formula>0</formula>
    </cfRule>
  </conditionalFormatting>
  <conditionalFormatting sqref="AE10 AE12:AE42">
    <cfRule type="cellIs" dxfId="5" priority="8" stopIfTrue="1" operator="equal">
      <formula>AC10-100</formula>
    </cfRule>
  </conditionalFormatting>
  <conditionalFormatting sqref="AE11">
    <cfRule type="cellIs" dxfId="4" priority="7" stopIfTrue="1" operator="equal">
      <formula>AC11-100</formula>
    </cfRule>
  </conditionalFormatting>
  <conditionalFormatting sqref="AI10:AI44">
    <cfRule type="cellIs" dxfId="3" priority="3" stopIfTrue="1" operator="equal">
      <formula>AI10+SUM(AI$119:AI$135)</formula>
    </cfRule>
    <cfRule type="cellIs" dxfId="2" priority="4" stopIfTrue="1" operator="equal">
      <formula>0</formula>
    </cfRule>
  </conditionalFormatting>
  <conditionalFormatting sqref="AL10:AL44">
    <cfRule type="cellIs" dxfId="1" priority="1" stopIfTrue="1" operator="equal">
      <formula>AL10+SUM(AL$119:AL$135)</formula>
    </cfRule>
    <cfRule type="cellIs" dxfId="0" priority="2" stopIfTrue="1" operator="equal">
      <formula>0</formula>
    </cfRule>
  </conditionalFormatting>
  <printOptions horizontalCentered="1"/>
  <pageMargins left="1.1811023622047245" right="0.78740157480314965" top="1.1811023622047245" bottom="0.78740157480314965" header="0.31496062992125984" footer="0.31496062992125984"/>
  <pageSetup paperSize="9" scale="40" orientation="landscape" r:id="rId1"/>
  <headerFooter>
    <oddFooter>Página &amp;P de &amp;N</oddFooter>
  </headerFooter>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IXqxKqIteBMeDtDXr4JAnJ5xYISWEmgS8KsHFBPkjuE=</DigestValue>
    </Reference>
    <Reference Type="http://www.w3.org/2000/09/xmldsig#Object" URI="#idOfficeObject">
      <DigestMethod Algorithm="http://www.w3.org/2001/04/xmlenc#sha256"/>
      <DigestValue>U37/vcxruZ6moO2eZ7g0BzBD9uPsOyf/AylbCceumtw=</DigestValue>
    </Reference>
    <Reference Type="http://uri.etsi.org/01903#SignedProperties" URI="#idSignedProperties">
      <Transforms>
        <Transform Algorithm="http://www.w3.org/TR/2001/REC-xml-c14n-20010315"/>
      </Transforms>
      <DigestMethod Algorithm="http://www.w3.org/2001/04/xmlenc#sha256"/>
      <DigestValue>4LJJmBo0g70GCEz0RPpholWyYtlnoas1Z1XVceK3TSw=</DigestValue>
    </Reference>
  </SignedInfo>
  <SignatureValue>ju3JVPNjTRRtE0EHphxfHSeo0x0Mp/coAb6p3dtyF05ActfSwuSKEQOZ7sWeB1SlFgAGpYb7APU1
xWm1bvjJlduAt1PJjN3vqC7KZr4pNTPl7+QIzVrwiBb/vFQEFLEnqTxxut6OwAzhC5bgN4/2N9yV
DUY1fdD/e8EFDzcT0UYaQ18fYbUl8X6j3wNlkcp+jMpElnJUwlu2GznLzuIMVxmjsQ3MTgwzJ+ux
iINtss54rhGRzkqjBrbyHDNhR7a1qeaBQZKbzQZAvJFlub3YX665a8LzsqTuo2AsHqbhgqQl04h/
pKRtZfKcI2pLI2rRhdPKLihHq+ZyT1W2kMYa8g==</SignatureValue>
  <KeyInfo>
    <X509Data>
      <X509Certificate>MIIHODCCBSCgAwIBAgIIFgEiEilkuVgwDQYJKoZIhvcNAQELBQAwWTELMAkGA1UEBhMCQlIxEzARBgNVBAoTCklDUC1CcmFzaWwxFTATBgNVBAsTDEFDIFNPTFVUSSB2NTEeMBwGA1UEAxMVQUMgQ0VSVElGSUNBIE1JTkFTIHY1MB4XDTIyMTIzMDE0NDAwMFoXDTIzMTIzMDE0NDAwMFowgdUxCzAJBgNVBAYTAkJSMRMwEQYDVQQKEwpJQ1AtQnJhc2lsMQswCQYDVQQIEwJNRzEOMAwGA1UEBxMFQXJjb3MxHjAcBgNVBAsTFUFDIENFUlRJRklDQSBNSU5BUyB2NTEXMBUGA1UECxMOMzQ4MzYyNjEwMDAxNjgxEzARBgNVBAsTClByZXNlbmNpYWwxGjAYBgNVBAsTEUNlcnRpZmljYWRvIFBKIEExMSowKAYDVQQDEyFNVU5JQ0lQSU8gREUgQVJDT1M6MTgzMDY2NjIwMDAxNTAwggEiMA0GCSqGSIb3DQEBAQUAA4IBDwAwggEKAoIBAQCrQecTLL4wRToelyyJbsR4UzdqHvx2JHKc5a0TPemISK0ZISstwLt0j8P1M6wZGkXJB1egh3xxUlnm8t5rAkagoXizkUm8A6Q6/YYVyatmd3iOVFPpV8T9kMdtuTK2BhS3wZr+LfmjjbJTsCK/C15tJoZSfIuUMc9+pCF6jEhRu0iaXKtSN2UX9Pm/ArWh2HBsVHEdWH2lQjUoV/acYKGQ5rXbdlMkTrI+MxXBT4QNpovjP9PmbfyEZTXZ6YpD9NyxXA08ZYy3ukyZwkmimffNsxxJ/sFQmT9HPqz8X5u+N88KzHpQ/9+/vZKmFU/KpRdo0JrQ0yEqqSaQSBngx/NlAgMBAAGjggKFMIICgTAfBgNVHSMEGDAWgBQ/01ypGU3XiBYtmAyvCt7hTyQWsDBZBggrBgEFBQcBAQRNMEswSQYIKwYBBQUHMAKGPWh0dHA6Ly9jY2QuYWNzb2x1dGkuY29tLmJyL2xjci9hYy1jZXJ0aWZpY2FtaW5hcy1zbWltZS12NS5wN2IwgbcGA1UdEQSBrzCBrIEZaWFuZHJhbmRlQGFyY29zLm1nLmdvdi5icqAhBgVgTAEDAqAYExZDTEFVREVOSVIgSk9TRSBERSBNRUxPoBkGBWBMAQMDoBATDjE4MzA2NjYyMDAwMTUwoDgGBWBMAQMEoC8TLTIyMDYxOTY2NTQ3MTU5NzA2MDAwMDAwMDAwMDAwMDAwMDAwMDAwMDAwMDAwMKAXBgVgTAEDB6AOEwwwMDAwMDAwMDAwMDAwYgYDVR0gBFswWTBXBgZgTAECAWAwTTBLBggrBgEFBQcCARY/aHR0cDovL2NjZC5hY3NvbHV0aS5jb20uYnIvZG9jcy9kcGMtYWMtY2VydGlmaWNhbWluYXMtc21pbWUucGRmMB0GA1UdJQQWMBQGCCsGAQUFBwMCBggrBgEFBQcDBDCBlgYDVR0fBIGOMIGLMEOgQaA/hj1odHRwOi8vY2NkLmFjc29sdXRpLmNvbS5ici9sY3IvYWMtY2VydGlmaWNhbWluYXMtc21pbWUtdjUuY3JsMESgQqBAhj5odHRwOi8vY2NkMi5hY3NvbHV0aS5jb20uYnIvbGNyL2FjLWNlcnRpZmljYW1pbmFzLXNtaW1lLXY1LmNybDAdBgNVHQ4EFgQU+N3UgJYv4Z3ytpT0jel6k3UZJ2kwDgYDVR0PAQH/BAQDAgXgMA0GCSqGSIb3DQEBCwUAA4ICAQCtLMMq/9IouMwGXpNNRTxJE5ABj8OeQXMXsWzTOtWqi3MSYUhPvqiJycdFjCwr+l49nKJ+zzccbXmA+ZFPINdI6z2NZX3UF+NJyQLfg2KTSbUmt/3MS1GM/uAad81SuuKh6RITCYY9C34zCkYxGn0PEoBi0+YoaPJvu0kAsit0MNp69PntblFEDTFh4bKJRnxk8agtn9m0LbxmnJc7tsPzmr8UJXSW3UNeRvZjWrIDUTveFCja+yL5JEE4AXcI7Q8ea16/QX4w3dZBicoAb55rwxdebCzg9a//MJkHqOH5pNu6E6Uy51HFFb1sdfmsfM+/XBfBa6Akq2x92WRRIfsm0Sdmhmvt2Q72QokSZvD45z/unIDF6vQtSU2fqV1k/nXWUfsYYcnE7jgX2T+ywEo0BsdH+3e58Vt/HNTBmGNunSG3K+esYE6UNdDGMCiqSaVD9hWpprzIdMndbRYb+BV2hqIsfRZpy+BROoEKIryzLMY1yfU6qmYE58nE8vpop+3gCOgtY4NUd/DPw92yeuQTkxPIqhIR2IA6rb02/japTJ5i4zYkYggTqPfA3h9UaYDaBEK//M3htkyFK5mYppHPQkfFpqypWkj2pXgjjAn8Di57l6Cb3hiGj/cq4Bja+K58TO1giRU+mVJX5Jvx0y5EbGJRtd/rOlPKOewPskoP6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Transform>
          <Transform Algorithm="http://www.w3.org/TR/2001/REC-xml-c14n-20010315"/>
        </Transforms>
        <DigestMethod Algorithm="http://www.w3.org/2001/04/xmlenc#sha256"/>
        <DigestValue>5wfn5eAo1MetyHks76xhwkAyg9QjlTcfawwD3DYQfEY=</DigestValue>
      </Reference>
      <Reference URI="/xl/calcChain.xml?ContentType=application/vnd.openxmlformats-officedocument.spreadsheetml.calcChain+xml">
        <DigestMethod Algorithm="http://www.w3.org/2001/04/xmlenc#sha256"/>
        <DigestValue>dAuHOItgfgQKUzALyDDS/BvXm93lA5biOQSjpB6DbeM=</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1IDaLCWjSacLX5ltaScvp01hCLh/MbtF0T+j4K8Src0=</DigestValue>
      </Reference>
      <Reference URI="/xl/drawings/drawing2.xml?ContentType=application/vnd.openxmlformats-officedocument.drawing+xml">
        <DigestMethod Algorithm="http://www.w3.org/2001/04/xmlenc#sha256"/>
        <DigestValue>jggBOuNJtchqiivGy8kpV2s7OztxzM7xd9Aarca9Br8=</DigestValue>
      </Reference>
      <Reference URI="/xl/drawings/drawing3.xml?ContentType=application/vnd.openxmlformats-officedocument.drawing+xml">
        <DigestMethod Algorithm="http://www.w3.org/2001/04/xmlenc#sha256"/>
        <DigestValue>PyITu00gEduQ9jnNsiZP+yn5LvdEuvnA6YFRbazBZA8=</DigestValue>
      </Reference>
      <Reference URI="/xl/drawings/drawing4.xml?ContentType=application/vnd.openxmlformats-officedocument.drawing+xml">
        <DigestMethod Algorithm="http://www.w3.org/2001/04/xmlenc#sha256"/>
        <DigestValue>AO7yg9ieamM5TVEz86/c9PEZDpNi5DCg08/iDlvquXQ=</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B/0wq9if6vDTRaEIaPMdLY/Vg4fK7w7jWAe+SdR2edA=</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WS6RaN1638jqPaqe3CyICawX6/PEimDpFRXmNBv9ae0=</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7mIu5ttDmDZuKgeCUigiZncYHD2yvVJq/Hdq6sVn8Bo=</DigestValue>
      </Reference>
      <Reference URI="/xl/externalLinks/externalLink1.xml?ContentType=application/vnd.openxmlformats-officedocument.spreadsheetml.externalLink+xml">
        <DigestMethod Algorithm="http://www.w3.org/2001/04/xmlenc#sha256"/>
        <DigestValue>9MsvCT+rKuqUgb7Jd/+1ZlWK29okN4go5eYR2eqAZMM=</DigestValue>
      </Reference>
      <Reference URI="/xl/externalLinks/externalLink2.xml?ContentType=application/vnd.openxmlformats-officedocument.spreadsheetml.externalLink+xml">
        <DigestMethod Algorithm="http://www.w3.org/2001/04/xmlenc#sha256"/>
        <DigestValue>GBJOlb1UmA5sO7LuVbvtnYq4TiL8ypoxoajkDJgfQIc=</DigestValue>
      </Reference>
      <Reference URI="/xl/externalLinks/externalLink3.xml?ContentType=application/vnd.openxmlformats-officedocument.spreadsheetml.externalLink+xml">
        <DigestMethod Algorithm="http://www.w3.org/2001/04/xmlenc#sha256"/>
        <DigestValue>d75uzZnsu7HAvzL3L7vnAnnW++EAgs77wKn9X6o6QdE=</DigestValue>
      </Reference>
      <Reference URI="/xl/media/image1.png?ContentType=image/png">
        <DigestMethod Algorithm="http://www.w3.org/2001/04/xmlenc#sha256"/>
        <DigestValue>vP5LcLDYxSqpmuTaGVX1oOjJb6R4+QGBaebaRCN4eIs=</DigestValue>
      </Reference>
      <Reference URI="/xl/printerSettings/printerSettings1.bin?ContentType=application/vnd.openxmlformats-officedocument.spreadsheetml.printerSettings">
        <DigestMethod Algorithm="http://www.w3.org/2001/04/xmlenc#sha256"/>
        <DigestValue>usgGQgINYC2bqF6xmLbyIb1X2uNBV7vzP8HUGQyiSEo=</DigestValue>
      </Reference>
      <Reference URI="/xl/printerSettings/printerSettings2.bin?ContentType=application/vnd.openxmlformats-officedocument.spreadsheetml.printerSettings">
        <DigestMethod Algorithm="http://www.w3.org/2001/04/xmlenc#sha256"/>
        <DigestValue>usgGQgINYC2bqF6xmLbyIb1X2uNBV7vzP8HUGQyiSEo=</DigestValue>
      </Reference>
      <Reference URI="/xl/printerSettings/printerSettings3.bin?ContentType=application/vnd.openxmlformats-officedocument.spreadsheetml.printerSettings">
        <DigestMethod Algorithm="http://www.w3.org/2001/04/xmlenc#sha256"/>
        <DigestValue>PcVBs2b4S+2Zm1HgG1MNi0zIL9fmiat5VFunMZKRJpg=</DigestValue>
      </Reference>
      <Reference URI="/xl/printerSettings/printerSettings4.bin?ContentType=application/vnd.openxmlformats-officedocument.spreadsheetml.printerSettings">
        <DigestMethod Algorithm="http://www.w3.org/2001/04/xmlenc#sha256"/>
        <DigestValue>usgGQgINYC2bqF6xmLbyIb1X2uNBV7vzP8HUGQyiSEo=</DigestValue>
      </Reference>
      <Reference URI="/xl/printerSettings/printerSettings5.bin?ContentType=application/vnd.openxmlformats-officedocument.spreadsheetml.printerSettings">
        <DigestMethod Algorithm="http://www.w3.org/2001/04/xmlenc#sha256"/>
        <DigestValue>QGYCQHSQW05bVxgEBqwQI5CsZMCCIfs8e4qs15Eqf8Q=</DigestValue>
      </Reference>
      <Reference URI="/xl/sharedStrings.xml?ContentType=application/vnd.openxmlformats-officedocument.spreadsheetml.sharedStrings+xml">
        <DigestMethod Algorithm="http://www.w3.org/2001/04/xmlenc#sha256"/>
        <DigestValue>+nzZLekbhEIWFRGOXaUuozucVhlv98YT7CEMsOY/iAs=</DigestValue>
      </Reference>
      <Reference URI="/xl/styles.xml?ContentType=application/vnd.openxmlformats-officedocument.spreadsheetml.styles+xml">
        <DigestMethod Algorithm="http://www.w3.org/2001/04/xmlenc#sha256"/>
        <DigestValue>wNCdBuiBHNYnTTH1V/o03VU8/kl+LCc0FfKJwgVB/LE=</DigestValue>
      </Reference>
      <Reference URI="/xl/theme/theme1.xml?ContentType=application/vnd.openxmlformats-officedocument.theme+xml">
        <DigestMethod Algorithm="http://www.w3.org/2001/04/xmlenc#sha256"/>
        <DigestValue>2ySHvcCe9Ql4H04A/F9OYECk8mIFU30yM91iPxnmca4=</DigestValue>
      </Reference>
      <Reference URI="/xl/workbook.xml?ContentType=application/vnd.openxmlformats-officedocument.spreadsheetml.sheet.main+xml">
        <DigestMethod Algorithm="http://www.w3.org/2001/04/xmlenc#sha256"/>
        <DigestValue>Ex8FxOEfWk56MUYtpLJC5KcT9SQvOdl1qUwdzFqO8zI=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AkNhP713P2yRa4Dh2ARGFlwE9QoRTO7fyLFTfcPffHI=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iLnqDiTvY3jcO6oGUkMq4Xn822GZ9FieCsP3rsGEq9A=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Tawd0AR3WKIFqlhccubY3AMVoPIhyN3+vwBhGLrXAaA=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DDlKbljCmZQ06ouy0YGliNXqhXtNimrk5PlWBiRjdQA=</DigestValue>
      </Reference>
      <Reference URI="/xl/worksheets/sheet2.xml?ContentType=application/vnd.openxmlformats-officedocument.spreadsheetml.worksheet+xml">
        <DigestMethod Algorithm="http://www.w3.org/2001/04/xmlenc#sha256"/>
        <DigestValue>TS4p6OA+1ie3OldziwzTVzAD+F6WejmIZDfyf7PTUao=</DigestValue>
      </Reference>
      <Reference URI="/xl/worksheets/sheet3.xml?ContentType=application/vnd.openxmlformats-officedocument.spreadsheetml.worksheet+xml">
        <DigestMethod Algorithm="http://www.w3.org/2001/04/xmlenc#sha256"/>
        <DigestValue>3T+44nCkZtAAJI6YlGxeYPbYaSz+FOIDGhQOotPiPCo=</DigestValue>
      </Reference>
      <Reference URI="/xl/worksheets/sheet4.xml?ContentType=application/vnd.openxmlformats-officedocument.spreadsheetml.worksheet+xml">
        <DigestMethod Algorithm="http://www.w3.org/2001/04/xmlenc#sha256"/>
        <DigestValue>YWFSvUaaEySvQ2x3hrXVnSdOP3MG+6Z3fXrNX0zjkFA=</DigestValue>
      </Reference>
      <Reference URI="/xl/worksheets/sheet5.xml?ContentType=application/vnd.openxmlformats-officedocument.spreadsheetml.worksheet+xml">
        <DigestMethod Algorithm="http://www.w3.org/2001/04/xmlenc#sha256"/>
        <DigestValue>R4t0csXWnvULkKrMNvmz818jtaqEC6Nu8B+G5jsNDoY=</DigestValue>
      </Reference>
      <Reference URI="/xl/worksheets/sheet6.xml?ContentType=application/vnd.openxmlformats-officedocument.spreadsheetml.worksheet+xml">
        <DigestMethod Algorithm="http://www.w3.org/2001/04/xmlenc#sha256"/>
        <DigestValue>EbBCu4OE80LqtcI5XiYyzFAyXH1rXweAqx60XqGby9g=</DigestValue>
      </Reference>
    </Manifest>
    <SignatureProperties>
      <SignatureProperty Id="idSignatureTime" Target="#idPackageSignature">
        <mdssi:SignatureTime xmlns:mdssi="http://schemas.openxmlformats.org/package/2006/digital-signature">
          <mdssi:Format>YYYY-MM-DDThh:mm:ssTZD</mdssi:Format>
          <mdssi:Value>2023-04-11T13:55:20Z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Tribunal</SignatureComments>
          <WindowsVersion>10.0</WindowsVersion>
          <OfficeVersion>15.0</OfficeVersion>
          <ApplicationVersion>15.0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2023-04-11T13:55:20Z</xd:SigningTime>
          <xd:SigningCertificate>
            <xd:Cert>
              <xd:CertDigest>
                <DigestMethod Algorithm="http://www.w3.org/2001/04/xmlenc#sha256"/>
                <DigestValue>8t6BK5RknkDv511Ypec6l6TvE87EPrmnKRSpogrnab8=</DigestValue>
              </xd:CertDigest>
              <xd:IssuerSerial>
                <X509IssuerName>CN=AC CERTIFICA MINAS v5, OU=AC SOLUTI v5, O=ICP-Brasil, C=BR</X509IssuerName>
                <X509SerialNumber>1585586005210347864</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Criou e aprovou este documento</xd:Description>
            </xd:CommitmentTypeId>
            <xd:AllSignedDataObjects/>
            <xd:CommitmentTypeQualifiers>
              <xd:CommitmentTypeQualifier>Tribunal</xd:CommitmentTypeQualifier>
            </xd:CommitmentTypeQualifiers>
          </xd:CommitmentTypeIndication>
        </xd:SignedDataObjectProperties>
      </xd:SignedProperties>
      <xd:UnsignedProperties>
        <xd:UnsignedSignatureProperties>
          <xd:CertificateValues>
            <xd:EncapsulatedX509Certificate>MIIHFjCCBP6gAwIBAgIBCzANBgkqhkiG9w0BAQ0FADBvMQswCQYDVQQGEwJCUjETMBEGA1UEChMKSUNQLUJyYXNpbDE0MDIGA1UECxMrQXV0b3JpZGFkZSBDZXJ0aWZpY2Fkb3JhIFJhaXogQnJhc2lsZWlyYSB2NTEVMBMGA1UEAxMMQUMgU09MVVRJIHY1MB4XDTE5MDIwNTE0MzY0M1oXDTI5MDMwMjExNTg1OVowWTELMAkGA1UEBhMCQlIxEzARBgNVBAoTCklDUC1CcmFzaWwxFTATBgNVBAsTDEFDIFNPTFVUSSB2NTEeMBwGA1UEAxMVQUMgQ0VSVElGSUNBIE1JTkFTIHY1MIICIjANBgkqhkiG9w0BAQEFAAOCAg8AMIICCgKCAgEAt3EZvviHaCLuaPgCUFpjBiQ/Q4p1NsRvZOmcj9dFJUYZM702s0dGrb1xYH4Xd/oVaDutlae87c0MYxQFXd69TkTBgVQcrO1vQA0siK24t05SxW+4OlfKLYCPfqOKmaAKjC5Hm72gRDf4EUVmkrVHGaoTftpP1NLJploYsLkHOfaTcxOnkjwNBB+fcVsxbDRy7XKqGnsvoz4PNendKIqHD2uLwM0xQmLGUSJcY2jLJC2bH3Zx1PTjKPDq7epV2bo72V+PJ/cMkwKgnmrvR6oCap6izHSMBkgl5lu+ld7Lc6S004nxytu661onqlcdJgmRC08r6WE+ad/X6Do6Mu3spfFTBzH/L0ZlN3p6Kd6p/XQVkMpHUvPrI8eOSmnsiPE5qNBuCmaCxt0QdTBnFarWMpI2RK5HAX7GNNs7TBPk2WSLnJrrmQ4Ot1QCrIybe/ncd97y1pr6EffSb8CmrNhzoPLLx8jHHO+M8iYxy8TaT9ei56h3QTapl4XQ6aWdP415hV4F5gJ3vg0NHSgEy177cBaACKJKuRHFmZHoowh1KQvIk/stg577B8IB3ZJQ6dRyc37MpTGo6Rs4WagYxaWQCYYJ90wr/FpYDOSOdRmT06BvmVg/LkhiEjJR6PQOCcrvLqNXlULihsZ9IYobPuMbliPkcfa081glKF8htzD5fpkCAwEAAaOCAdEwggHNMB0GA1UdDgQWBBQ/01ypGU3XiBYtmAyvCt7hTyQWsDAPBgNVHRMBAf8EBTADAQH/MB8GA1UdIwQYMBaAFErHl9y4Wa0KBztHVSbf1bInrnpxMIHvBgNVHSAEgecwgeQwSgYGYEwBAgQtMEAwPgYIKwYBBQUHAgEWMmh0dHBzOi8vY2NkLmFjc29sdXRpLmNvbS5ici9kb2NzL2RwYy1hYy1zb2x1dGkucGRmMEoGBmBMAQIBYDBAMD4GCCsGAQUFBwIBFjJodHRwczovL2NjZC5hY3NvbHV0aS5jb20uYnIvZG9jcy9kcGMtYWMtc29sdXRpLnBkZjBKBgZgTAECA1swQDA+BggrBgEFBQcCARYyaHR0cHM6Ly9jY2QuYWNzb2x1dGkuY29tLmJyL2RvY3MvZHBjLWFjLXNvbHV0aS5wZGYweAYDVR0fBHEwbzA1oDOgMYYvaHR0cDovL2NjZC5hY3NvbHV0aS5jb20uYnIvbGNyL2FjLXNvbHV0aS12NS5jcmwwNqA0oDKGMGh0dHA6Ly9jY2QyLmFjc29sdXRpLmNvbS5ici9sY3IvYWMtc29sdXRpLXY1LmNybDAOBgNVHQ8BAf8EBAMCAQYwDQYJKoZIhvcNAQENBQADggIBAGLG02EKsbfvrRI7BGK7kXaS4Vn3RNk5DUi8oKI1QF10vkxu0vcW65xnM5g1mppPwZmYdCfUt6iYRoWFsxYZjw9zsKcX0q7z2s37BTbpkVjjBJKryjzen6JC3yI7V061H8DNTWf5fUmPob4lzkgyuJ5BnkuacZ/3kOm5zfRzt5ijCrshViCJDDKKdTlCIjzNabirrKpqaX18fGshvFsIFjuhkHiiUP1uhhzo9v/cHDKZDJT1z18NDz396Fs8YLUMNImU5my3lm5ZAM8+VT/4+pxUVIMj1SzfUvl6EymPRZlQujHVDB1P7lyXFFP2HkrCgegr5YPYPToKmdvivAlWWhHR8UsUwSVfIj9Rq+z3CgZymHO+h5L1XpaGuLdq9qNvYkwMPt3M8HXO+wyrNOoAo1Uw4V3TkahjYw3yv1EEAU9U6McUHWFwOW4TiESYF7V+wyTfhbiwWiqWepmH1ZGHXqhUcjp3gmpsMwlN5TzUjrSVOg0uMeAbYyQkecgPI0LFpbAwcXbdOKhEXq9CsKvic8VCqh7H+A1chNlI3GiKZWoFqQ4jArlgxOYHUVFEj1+1LacPZWKnQBGVlH2CM8LcLVKTAPBwMNTaonc99vZmw6oVRWMJhLAsRRT7SnkABYH+VnpxHG4A3xSy7G8btWe+E5u9Msknf3c1nM9qkosEOPZ8</xd:EncapsulatedX509Certificate>
            <xd:EncapsulatedX509Certificate>MIIGPjCCBCagAwIBAgIBCzANBgkqhkiG9w0BAQ0FADCBlzELMAkGA1UEBhMCQlIxEzARBgNVBAoMCklDUC1CcmFzaWwxPTA7BgNVBAsMNEluc3RpdHV0byBOYWNpb25hbCBkZSBUZWNub2xvZ2lhIGRhIEluZm9ybWFjYW8gLSBJVEkxNDAyBgNVBAMMK0F1dG9yaWRhZGUgQ2VydGlmaWNhZG9yYSBSYWl6IEJyYXNpbGVpcmEgdjUwHhcNMTgwNjI5MTg1NTIwWhcNMjkwMzAyMTIwMDIwWjBvMQswCQYDVQQGEwJCUjETMBEGA1UEChMKSUNQLUJyYXNpbDE0MDIGA1UECxMrQXV0b3JpZGFkZSBDZXJ0aWZpY2Fkb3JhIFJhaXogQnJhc2lsZWlyYSB2NTEVMBMGA1UEAxMMQUMgU09MVVRJIHY1MIICIjANBgkqhkiG9w0BAQEFAAOCAg8AMIICCgKCAgEAtoQbmI4YZawD53+Un9kiyaLa1Yf0OtZ1HtRX8dEJ/a8gMegdj8octdGAid1SKe7IMYRCN554iZldoDhfK7YLJxbjQaT/OfA7fRu6uA7z7joS34zdYhEN4P4EgL3DTCQPVzStjExIhu+qG0VV4cuZQ8n+jrRL653/liXqTwgVJd1YHZO/vQnjWWUmuANO1Gxp/cIRjASUenWfT0LV3Uiu9x9ZwYi/fS6eX7ihmpxVgRrzf717EcYZziVjNJj/wwLRbVs4pgz005d+W96iqxhi0Hb/f4rBYqYci9DwEFzYdvkkk62KbrbHw+lhpGXdQs+wHPYR8rh6nxdNwMuXLyF1UU9EXxy5TGsrbQmCdjWVDcJs2ViLDcmBHSdvLcgkOQYj7vCw5Mpfu+7s2veGa0H/U+FrdYSn4JXy9E78TNcRv5mV1y98eDR4iHSSJMPcPmn54QImkoXwch6t5EmmPEd1FpPD0bw5cs8Fm30GFkIH1245ANRI298V9s3qcR+hHTKianI7uFmrgZEPu8hl8rNnQmAo1q8XOShp8h9XB1xh6I9yETNX+LbaPsoZ7iFNbvQ6+TLxBzM6wcKaT9eW6DXscIRFviyqeLy2finG9IE9hGYVeWoLl2uGVqFr124HTLppej/0Wbfel7QjDL0I99u2vKviD14J+2E+UBLjsFgOf5UCAwEAAaOBuzCBuDAUBgNVHSAEDTALMAkGBWBMAQEuMAAwPwYDVR0fBDgwNjA0oDKgMIYuaHR0cDovL2FjcmFpei5pY3BicmFzaWwuZ292LmJyL0xDUmFjcmFpenY1LmNybDAfBgNVHSMEGDAWgBRpqL512cTvbOcTReRhbuVo+LZAXjAdBgNVHQ4EFgQUSseX3LhZrQoHO0dVJt/VsieuenEwDwYDVR0TAQH/BAUwAwEB/zAOBgNVHQ8BAf8EBAMCAQYwDQYJKoZIhvcNAQENBQADggIBAHTHprVP4HJFNsMWtG/1uj+CRSITHaIqKokRSoDFGRuxKLWNAXv1G59Ioyn0iiQimDUijBSVizNBHRFYpxs6J+0Ju9z8cHUWahqBkqhMLNNzPDjWCgxiBCGwMHvkSku1nJHkKf0Tbo7XL5GvZTE7rXY4phop6hqImfCPdaG9uoI2RENAuGF5Vsa/7I7x3pbKwQV78UbmrFfCoLrZB8e3pawY5JVxZU5PHyf59A+g8l9o5g7IqMtkKdpq2r52q/1SRaRZHWYwMc2o823nb57fjP+n21Ccxnve2j3a1lmsCbpvfwgkku9xTzOE3BhTSFYMUGeD7FUfSmztTxuvtYGG4dKqfHXYmKE/GHtrKwbj4zU9DNsItO4BXCGnJg+Cm/1qJAvCBT8NHMwPp82jvxc7JC3KSREmLFQfhj5ndMi0T/B0HWhOEpe30GeZQToRxjPjV68UBjURNzEybWMTQwPf5hx6TtxCQ1ogUNR9Em/qmt3EWxXB+JDv3CgjeCNgzQQ8AQHdAvRYDu7z8xNhTaE+SL9+Ctp1LS9O9n8Miu4ZwsG/WP0A36ftUQSZ9QizDue2iS4HCvK8qhBWmqq8bF5pnPWCXSxxj7x+rKo648BBJSKpd4B5sQW+YG43ONUuE6VmFio4ofrwjvf+xZVoghfkADeq6/5hsGNJsLzXDfr6hCDB</xd:EncapsulatedX509Certificate>
            <xd:EncapsulatedX509Certificate>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gUXw/6YODeF2XkqEyfk3VehdsIx+3/ERgdjCS/ouxYR0Epi2hdoMUVJDNf3XQfjAWXJyCoTneHYAl2McMdvoqtLB2ileQlJiis0fTtYTJayee9BAIdIrCor1Lc0vozXCpDtq5nTwhjIocaZtcuFsdrkl+nbfYxl5m7vjTkTMS6j8ffjmFzbNPDlJuV3Vy7AzapPVJrMl6UHPXCHMYMzl0KxR/47S5XGgmLYkYt8bNCHA3fg07y+Gtvgu+SNhMPwWKIgwhYw+9vErOnavRhOimYo4M2AwNpNK0OKLI7Im5V094jFp4Ty+mlmfQH00k8nkSUEN+1TGGkhv16c2hukbx9iCfbmk7im2hGKjQA8eH64VPYoS2qdKbPbd3xDDHN2croYKpy2U2oQTVBSf9hC3o6fKo3zp0U3dNiw7ZgWKS9UwP31Q0gwgB1orZgLuF+LIppHYwxcTG/AovNWa4sTPukMiX2L+p7uIHExTZJJU4YoDacQh/mfbPIz3261He4YFmQ35sfw3eKHQSOLyiVfev/n0l/r308PijEd+d+Hz5RmqIzS8jYXZIeJxym4mEjE1fKpeP56Ea52LlIJ8ZqsJ3xzHWu3WkAVz4hMqrX6BPMGW2IxOuEUQyIaCBg1lI6QLiPMHvo2/J7gu4YfqRcH6i27W3HyzamEQIDAQABo4H1MIHyME4GA1UdIARHMEUwQwYFYEwBAQAwOjA4BggrBgEFBQcCARYsaHR0cDovL2FjcmFpei5pY3BicmFzaWwuZ292LmJyL0RQQ2FjcmFpei5wZGYwPwYDVR0fBDgwNjA0oDKgMIYuaHR0cDovL2FjcmFpei5pY3BicmFzaWwuZ292LmJyL0xDUmFjcmFpenY1LmNybDAfBgNVHSMEGDAWgBRpqL512cTvbOcTReRhbuVo+LZAXjAdBgNVHQ4EFgQUaai+ddnE72znE0XkYW7laPi2QF4wDwYDVR0TAQH/BAUwAwEB/zAOBgNVHQ8BAf8EBAMCAQYwDQYJKoZIhvcNAQENBQADggIBABRt2/JiWapef7o/plhR4PxymlMIp/JeZ5F0BZ1XafmYpl5g6pRokFrIRMFXLyEhlgo51I05InyCc9Td6UXjlsOASTc/LRavyjB/8NcQjlRYDh6xf7OdP05mFcT/0+6bYRtNgsnUbr10pfsK/UzyUvQWbumGS57hCZrAZOyd9MzukiF/azAa6JfoZk2nDkEudKOY8tRyTpMmDzN5fufPSC3v7tSJUqTqo5z7roN/FmckRzGAYyz5XulbOc5/UsAT/tk+KP/clbbqd/hhevmmdJclLr9qWZZcOgzuFU2YsgProtVu0fFNXGr6KK9fu44pOHajmMsTXK3X7r/Pwh19kFRow5F3RQMUZC6Re0YLfXh+ypnUSCzA+uL4JPtHIGyvkbWiulkustpOKUSVwBPzvA2sQUOvqdbAR7C8jcHYFJMuK2HZFji7pxcWWab/NKsFcJ3sluDjmhizpQaxbYTfAVXu3q8yd0su/BHHhBpteyHvYyyz0Eb9LUysR2cMtWvfPU6vnoPgYvOGO1CziyGEsgKULkCH4o2Vgl1gQuKWO4V68rFW8a/jvq28sbY+y/Ao0I5ohpnBcQOAawiFbz6yJtObajYMuztDDP8oY656EuuJXBJhuKAJPI/7WDtgfV8ffOh/iQGQATVMtgDN0gv8bn5NdUX8UMNX1sHhU3H1UpoW</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8</vt:i4>
      </vt:variant>
    </vt:vector>
  </HeadingPairs>
  <TitlesOfParts>
    <vt:vector size="14" baseType="lpstr">
      <vt:lpstr>BDI 1</vt:lpstr>
      <vt:lpstr>Memória de Cálculo</vt:lpstr>
      <vt:lpstr>Planilha Orçamentaria</vt:lpstr>
      <vt:lpstr>COMPOSIÇÃO</vt:lpstr>
      <vt:lpstr>ORÇAMENTOS</vt:lpstr>
      <vt:lpstr>Cronograma</vt:lpstr>
      <vt:lpstr>'BDI 1'!Area_de_impressao</vt:lpstr>
      <vt:lpstr>Cronograma!Area_de_impressao</vt:lpstr>
      <vt:lpstr>'Memória de Cálculo'!Area_de_impressao</vt:lpstr>
      <vt:lpstr>'Planilha Orçamentaria'!Area_de_impressao</vt:lpstr>
      <vt:lpstr>Cronograma!crono1</vt:lpstr>
      <vt:lpstr>'Memória de Cálculo'!Titulos_de_impressao</vt:lpstr>
      <vt:lpstr>'Planilha Orçamentaria'!Titulos_de_impressao</vt:lpstr>
      <vt:lpstr>Cronograma!totacum</vt:lpstr>
    </vt:vector>
  </TitlesOfParts>
  <Company>FNDE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João Antônio</dc:creator>
  <cp:lastModifiedBy>Silas</cp:lastModifiedBy>
  <cp:lastPrinted>2023-01-24T19:29:57Z</cp:lastPrinted>
  <dcterms:created xsi:type="dcterms:W3CDTF">2009-07-02T17:29:30Z</dcterms:created>
  <dcterms:modified xsi:type="dcterms:W3CDTF">2023-02-13T19:26:14Z</dcterms:modified>
</cp:coreProperties>
</file>