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katheryne.ARCOSMG\Desktop\"/>
    </mc:Choice>
  </mc:AlternateContent>
  <bookViews>
    <workbookView xWindow="0" yWindow="0" windowWidth="15345" windowHeight="4635" activeTab="1"/>
  </bookViews>
  <sheets>
    <sheet name="Veículo" sheetId="5" r:id="rId1"/>
    <sheet name="Composição " sheetId="4" r:id="rId2"/>
    <sheet name="Epi" sheetId="2" r:id="rId3"/>
    <sheet name="Mensal" sheetId="3" r:id="rId4"/>
  </sheets>
  <definedNames>
    <definedName name="_xlnm.Print_Area" localSheetId="1">'Composição '!$B$6:$J$16</definedName>
  </definedNames>
  <calcPr calcId="152511"/>
</workbook>
</file>

<file path=xl/calcChain.xml><?xml version="1.0" encoding="utf-8"?>
<calcChain xmlns="http://schemas.openxmlformats.org/spreadsheetml/2006/main">
  <c r="D9" i="2" l="1"/>
  <c r="H9" i="2" s="1"/>
  <c r="D8" i="2"/>
  <c r="H8" i="2" s="1"/>
  <c r="D7" i="2"/>
  <c r="H7" i="2" s="1"/>
  <c r="D6" i="2"/>
  <c r="H6" i="2" s="1"/>
  <c r="D5" i="2"/>
  <c r="H5" i="2" s="1"/>
  <c r="D4" i="2"/>
  <c r="H4" i="2" s="1"/>
  <c r="D3" i="2"/>
  <c r="H3" i="2" s="1"/>
  <c r="G20" i="4"/>
  <c r="J20" i="4" s="1"/>
  <c r="G19" i="4"/>
  <c r="H19" i="4" s="1"/>
  <c r="I19" i="4" s="1"/>
  <c r="G18" i="4"/>
  <c r="G17" i="4"/>
  <c r="E17" i="4"/>
  <c r="H16" i="4"/>
  <c r="I16" i="4" s="1"/>
  <c r="J16" i="4" s="1"/>
  <c r="G16" i="4"/>
  <c r="E16" i="4"/>
  <c r="G15" i="4"/>
  <c r="H15" i="4" s="1"/>
  <c r="I15" i="4" s="1"/>
  <c r="J15" i="4" s="1"/>
  <c r="E15" i="4"/>
  <c r="E19" i="4" s="1"/>
  <c r="G14" i="4"/>
  <c r="E14" i="4"/>
  <c r="E18" i="4" s="1"/>
  <c r="G13" i="4"/>
  <c r="E13" i="4"/>
  <c r="C9" i="5"/>
  <c r="H10" i="2" l="1"/>
  <c r="J21" i="4" s="1"/>
  <c r="I18" i="4"/>
  <c r="J18" i="4" s="1"/>
  <c r="I13" i="4"/>
  <c r="J13" i="4" s="1"/>
  <c r="J19" i="4"/>
  <c r="H13" i="4"/>
  <c r="H17" i="4"/>
  <c r="I17" i="4" s="1"/>
  <c r="J17" i="4" s="1"/>
  <c r="H14" i="4"/>
  <c r="I14" i="4" s="1"/>
  <c r="J14" i="4" s="1"/>
  <c r="H18" i="4"/>
  <c r="J22" i="4" l="1"/>
  <c r="C8" i="3" s="1"/>
  <c r="C11" i="3" l="1"/>
  <c r="D8" i="3"/>
  <c r="E8" i="3" l="1"/>
  <c r="D11" i="3"/>
  <c r="E11" i="3" l="1"/>
  <c r="F8" i="3"/>
  <c r="G8" i="3" l="1"/>
  <c r="F11" i="3"/>
  <c r="G11" i="3" l="1"/>
  <c r="H8" i="3"/>
  <c r="H11" i="3" s="1"/>
</calcChain>
</file>

<file path=xl/sharedStrings.xml><?xml version="1.0" encoding="utf-8"?>
<sst xmlns="http://schemas.openxmlformats.org/spreadsheetml/2006/main" count="103" uniqueCount="74">
  <si>
    <t>CUSTO COM VEÍCULO EQUIPAMENTOS</t>
  </si>
  <si>
    <t>EQUIPAMENTOS</t>
  </si>
  <si>
    <t>QTDE</t>
  </si>
  <si>
    <t>Locação de Pickup</t>
  </si>
  <si>
    <t>Descrição</t>
  </si>
  <si>
    <t>Valor</t>
  </si>
  <si>
    <t>Locação de caminhão carroceria madeira, inclusive Manutenção e Combustível (Mês)</t>
  </si>
  <si>
    <t>Locação de caminhão carroceria madeira, inclusive Manutenção e Combustível (Total)</t>
  </si>
  <si>
    <t>PREFEITURA MUNICIPAL DE ARCOS</t>
  </si>
  <si>
    <t>PLANILHA DE QUANTIDADE E PREÇOS (CUSTOS)</t>
  </si>
  <si>
    <t>Empresa:</t>
  </si>
  <si>
    <t xml:space="preserve">PROCESSO LICITATÓRIO Nº </t>
  </si>
  <si>
    <t xml:space="preserve">Data: </t>
  </si>
  <si>
    <t>Serviços</t>
  </si>
  <si>
    <t>Contratação de empresa especializada em Serviços de construção civil para a realização de reformas e manutenção em residências de pessoas de baixa renda de Arcos MG.</t>
  </si>
  <si>
    <t xml:space="preserve">PREGÃO PRESENCIAL Nº </t>
  </si>
  <si>
    <t>Local</t>
  </si>
  <si>
    <t>Arcos/MG</t>
  </si>
  <si>
    <t>Folha 1</t>
  </si>
  <si>
    <t>BDI</t>
  </si>
  <si>
    <t>Item</t>
  </si>
  <si>
    <t>Fonte Salarial</t>
  </si>
  <si>
    <t>Quant</t>
  </si>
  <si>
    <t>Unid.</t>
  </si>
  <si>
    <t>Preço Unitário</t>
  </si>
  <si>
    <t>(Hora s/BDI)</t>
  </si>
  <si>
    <t>Encargos sociais (Composição) s/BDI = 71,14%</t>
  </si>
  <si>
    <t>(c/BDI)</t>
  </si>
  <si>
    <t>Preço Total</t>
  </si>
  <si>
    <t>1.1</t>
  </si>
  <si>
    <t xml:space="preserve">Plano de Cargos e Salários </t>
  </si>
  <si>
    <r>
      <t xml:space="preserve">Encarregado (1 colaborador) - Salário base R$2150,20/mês  (Isalubridade </t>
    </r>
    <r>
      <rPr>
        <b/>
        <sz val="11"/>
        <rFont val="Calibri"/>
        <charset val="134"/>
        <scheme val="minor"/>
      </rPr>
      <t>20%</t>
    </r>
    <r>
      <rPr>
        <sz val="11"/>
        <rFont val="Calibri"/>
        <charset val="134"/>
        <scheme val="minor"/>
      </rPr>
      <t>)</t>
    </r>
  </si>
  <si>
    <t>hs</t>
  </si>
  <si>
    <t>1.2</t>
  </si>
  <si>
    <t>Oficial de Serviços nas Manutenções de Edificações (05 oficiais gerais Pedreiros) - Salário base R$1745,19/mês  (Isalubridade 20%)</t>
  </si>
  <si>
    <t>1.3</t>
  </si>
  <si>
    <t>Eletricista Predial (01 colaborador) - Salário Base R$1933,17/mês  Periculosidade - 30%</t>
  </si>
  <si>
    <t>1.4</t>
  </si>
  <si>
    <t>Auxiliar de Serviços -  nas Manutenções de Edificações (10 colaborador) - Salário base R$1.333,47/mês. - (Serviços Gerais).(Isalubridade 20%)</t>
  </si>
  <si>
    <t>1.5</t>
  </si>
  <si>
    <t>Pintor (01 colaborador) - Salário Base R$1745,19/mês (Isalubridade 20%)</t>
  </si>
  <si>
    <t>1.6</t>
  </si>
  <si>
    <t>LAUDO TÉCNICO DE INSALUBRIDADe</t>
  </si>
  <si>
    <t>Insalubridade - 20% sobre salário mínimo vigente R$1320,00/mês</t>
  </si>
  <si>
    <t>1.7</t>
  </si>
  <si>
    <t>LAUDO TÉCNICO DE INSALUBRIDADE</t>
  </si>
  <si>
    <t>Periculosidade - 30% sobre salário Base do Funcionário (Eletricista)</t>
  </si>
  <si>
    <t>1.8</t>
  </si>
  <si>
    <t>Composição de Custos e Preços</t>
  </si>
  <si>
    <t>Custo Operacional  ( veículo)</t>
  </si>
  <si>
    <t>vb</t>
  </si>
  <si>
    <t>1.9</t>
  </si>
  <si>
    <t>Material de segurança (EPI)</t>
  </si>
  <si>
    <t>cj</t>
  </si>
  <si>
    <t>TOTAL</t>
  </si>
  <si>
    <t>Quant. Individual</t>
  </si>
  <si>
    <t>Qtde. Total</t>
  </si>
  <si>
    <t>Unidade</t>
  </si>
  <si>
    <t>Reposição</t>
  </si>
  <si>
    <t>Último preço</t>
  </si>
  <si>
    <t>Total</t>
  </si>
  <si>
    <t>Óculos de segurança para proteção dos olhos contra impactos de acordo com a função exercida (ver item B da NR-6)</t>
  </si>
  <si>
    <t>unid</t>
  </si>
  <si>
    <t>6 em 6 meses</t>
  </si>
  <si>
    <t>Protetor auricular para proteção do sistema auditivo contra níveis de pressão sonora superiores ao estabelecido na NR-15</t>
  </si>
  <si>
    <t xml:space="preserve">Luva de segurança  </t>
  </si>
  <si>
    <t>2 em 2 meses</t>
  </si>
  <si>
    <t>Calçado de segurança para proteção contra impactos de queda de objetos de acordo com a função</t>
  </si>
  <si>
    <t>Calça de segurança (uniforme)</t>
  </si>
  <si>
    <t>Máscara Descartável PFF1 para nevoas e poeiras com
 CA ativo</t>
  </si>
  <si>
    <t>3 em 3 meses</t>
  </si>
  <si>
    <t>Blusa de segurança (uniforme)</t>
  </si>
  <si>
    <t>MÊS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</si>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</sst>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name val="Calibri"/>
      <charset val="134"/>
      <scheme val="minor"/>
    </font>
    <font>
      <sz val="10"/>
      <color rgb="FF000000"/>
      <name val="Arial"/>
      <charset val="134"/>
    </font>
    <font>
      <b/>
      <sz val="12"/>
      <color rgb="FF000000"/>
      <name val="Arial-BoldMT"/>
      <charset val="134"/>
    </font>
    <font>
      <b/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top" wrapText="1"/>
    </xf>
    <xf numFmtId="44" fontId="2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0" xfId="0" applyFill="1"/>
    <xf numFmtId="44" fontId="0" fillId="0" borderId="1" xfId="2" applyNumberFormat="1" applyFont="1" applyBorder="1"/>
    <xf numFmtId="44" fontId="0" fillId="0" borderId="1" xfId="2" applyNumberFormat="1" applyFont="1" applyBorder="1" applyAlignment="1">
      <alignment vertical="center"/>
    </xf>
    <xf numFmtId="2" fontId="0" fillId="0" borderId="0" xfId="0" applyNumberFormat="1" applyFill="1" applyAlignment="1">
      <alignment horizontal="center" vertical="center"/>
    </xf>
    <xf numFmtId="44" fontId="0" fillId="0" borderId="0" xfId="2" applyFont="1"/>
    <xf numFmtId="44" fontId="0" fillId="0" borderId="0" xfId="2" applyFont="1" applyAlignment="1">
      <alignment horizontal="center" vertical="center"/>
    </xf>
    <xf numFmtId="44" fontId="10" fillId="3" borderId="1" xfId="0" applyNumberFormat="1" applyFont="1" applyFill="1" applyBorder="1"/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78067</xdr:colOff>
      <xdr:row>1</xdr:row>
      <xdr:rowOff>24902</xdr:rowOff>
    </xdr:from>
    <xdr:to>
      <xdr:col>2</xdr:col>
      <xdr:colOff>91514</xdr:colOff>
      <xdr:row>4</xdr:row>
      <xdr:rowOff>148071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3"/>
        <a:stretch>
          <a:fillRect/>
        </a:stretch>
      </xdr:blipFill>
      <xdr:spPr>
        <a:xfrm>
          <a:off x="723265" y="205740"/>
          <a:ext cx="823595" cy="666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zoomScale="90" zoomScaleNormal="90" workbookViewId="0">
      <selection activeCell="E17" sqref="E17"/>
    </sheetView>
  </sheetViews>
  <sheetFormatPr defaultColWidth="9" defaultRowHeight="15"/>
  <cols>
    <col min="1" max="1" width="9" style="39"/>
    <col min="2" max="2" width="44.28515625" style="39" customWidth="1"/>
    <col min="3" max="3" width="15" style="39" customWidth="1"/>
    <col min="4" max="4" width="10.7109375" style="39" customWidth="1"/>
    <col min="5" max="5" width="15" style="39" customWidth="1"/>
    <col min="6" max="6" width="12.5703125" style="39" customWidth="1"/>
    <col min="7" max="7" width="37.42578125" style="39" customWidth="1"/>
    <col min="8" max="8" width="10.5703125" style="39"/>
    <col min="9" max="9" width="9" style="39"/>
    <col min="10" max="10" width="6.7109375" style="39" customWidth="1"/>
    <col min="11" max="16384" width="9" style="39"/>
  </cols>
  <sheetData>
    <row r="2" spans="2:9">
      <c r="B2" s="47" t="s">
        <v>0</v>
      </c>
      <c r="C2" s="47"/>
      <c r="D2" s="47"/>
      <c r="E2" s="47"/>
    </row>
    <row r="3" spans="2:9">
      <c r="B3" s="47"/>
      <c r="C3" s="47"/>
      <c r="D3" s="47"/>
      <c r="E3" s="47"/>
    </row>
    <row r="4" spans="2:9">
      <c r="B4" s="11" t="s">
        <v>1</v>
      </c>
      <c r="C4" s="42" t="s">
        <v>2</v>
      </c>
      <c r="D4" s="42"/>
      <c r="E4" s="42"/>
    </row>
    <row r="5" spans="2:9">
      <c r="B5" s="8" t="s">
        <v>3</v>
      </c>
      <c r="C5" s="43">
        <v>1</v>
      </c>
      <c r="D5" s="43"/>
      <c r="E5" s="43"/>
    </row>
    <row r="6" spans="2:9" ht="14.25" customHeight="1">
      <c r="B6" s="40"/>
      <c r="C6" s="40"/>
      <c r="D6" s="40"/>
      <c r="E6" s="40"/>
    </row>
    <row r="7" spans="2:9">
      <c r="B7" s="8" t="s">
        <v>4</v>
      </c>
      <c r="C7" s="44" t="s">
        <v>5</v>
      </c>
      <c r="D7" s="43"/>
      <c r="E7" s="43"/>
    </row>
    <row r="8" spans="2:9" ht="30">
      <c r="B8" s="8" t="s">
        <v>6</v>
      </c>
      <c r="C8" s="44">
        <v>2860</v>
      </c>
      <c r="D8" s="43"/>
      <c r="E8" s="43"/>
      <c r="F8" s="45"/>
      <c r="G8" s="46"/>
      <c r="H8" s="46"/>
      <c r="I8" s="46"/>
    </row>
    <row r="9" spans="2:9" ht="30">
      <c r="B9" s="8" t="s">
        <v>7</v>
      </c>
      <c r="C9" s="44">
        <f>C8*12</f>
        <v>34320</v>
      </c>
      <c r="D9" s="43"/>
      <c r="E9" s="43"/>
      <c r="F9" s="41"/>
      <c r="G9" s="41"/>
      <c r="H9" s="41"/>
      <c r="I9" s="41"/>
    </row>
  </sheetData>
  <mergeCells count="7">
    <mergeCell ref="C9:E9"/>
    <mergeCell ref="B2:E3"/>
    <mergeCell ref="C4:E4"/>
    <mergeCell ref="C5:E5"/>
    <mergeCell ref="C7:E7"/>
    <mergeCell ref="C8:E8"/>
    <mergeCell ref="F8:I8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showGridLines="0" tabSelected="1" zoomScale="80" zoomScaleNormal="80" zoomScaleSheetLayoutView="90" workbookViewId="0">
      <selection activeCell="L13" sqref="L13"/>
    </sheetView>
  </sheetViews>
  <sheetFormatPr defaultColWidth="9" defaultRowHeight="15"/>
  <cols>
    <col min="2" max="2" width="11.28515625" customWidth="1"/>
    <col min="3" max="3" width="23.7109375" customWidth="1"/>
    <col min="4" max="4" width="39.42578125" customWidth="1"/>
    <col min="5" max="5" width="7.7109375" customWidth="1"/>
    <col min="6" max="6" width="6.42578125" customWidth="1"/>
    <col min="7" max="7" width="10.28515625" customWidth="1"/>
    <col min="8" max="8" width="17.42578125" customWidth="1"/>
    <col min="9" max="9" width="16" customWidth="1"/>
    <col min="10" max="10" width="19" customWidth="1"/>
    <col min="12" max="12" width="17.85546875" customWidth="1"/>
  </cols>
  <sheetData>
    <row r="2" spans="2:12">
      <c r="B2" s="59" t="s">
        <v>8</v>
      </c>
      <c r="C2" s="59"/>
      <c r="D2" s="59"/>
      <c r="E2" s="59"/>
      <c r="F2" s="59"/>
      <c r="G2" s="59"/>
      <c r="H2" s="59"/>
      <c r="I2" s="59"/>
      <c r="J2" s="59"/>
    </row>
    <row r="3" spans="2:12">
      <c r="B3" s="59"/>
      <c r="C3" s="59"/>
      <c r="D3" s="59"/>
      <c r="E3" s="59"/>
      <c r="F3" s="59"/>
      <c r="G3" s="59"/>
      <c r="H3" s="59"/>
      <c r="I3" s="59"/>
      <c r="J3" s="59"/>
    </row>
    <row r="4" spans="2:12">
      <c r="B4" s="59"/>
      <c r="C4" s="59"/>
      <c r="D4" s="59"/>
      <c r="E4" s="59"/>
      <c r="F4" s="59"/>
      <c r="G4" s="59"/>
      <c r="H4" s="59"/>
      <c r="I4" s="59"/>
      <c r="J4" s="59"/>
    </row>
    <row r="5" spans="2:12">
      <c r="B5" s="59"/>
      <c r="C5" s="59"/>
      <c r="D5" s="59"/>
      <c r="E5" s="59"/>
      <c r="F5" s="59"/>
      <c r="G5" s="59"/>
      <c r="H5" s="59"/>
      <c r="I5" s="59"/>
      <c r="J5" s="59"/>
    </row>
    <row r="6" spans="2:12">
      <c r="B6" s="48" t="s">
        <v>9</v>
      </c>
      <c r="C6" s="48"/>
      <c r="D6" s="48"/>
      <c r="E6" s="48"/>
      <c r="F6" s="48"/>
      <c r="G6" s="48"/>
      <c r="H6" s="48"/>
      <c r="I6" s="48"/>
      <c r="J6" s="48"/>
    </row>
    <row r="7" spans="2:12" ht="18" customHeight="1">
      <c r="B7" s="14" t="s">
        <v>10</v>
      </c>
      <c r="C7" s="49"/>
      <c r="D7" s="49"/>
      <c r="E7" s="49"/>
      <c r="F7" s="49"/>
      <c r="G7" s="50" t="s">
        <v>11</v>
      </c>
      <c r="H7" s="50"/>
      <c r="I7" s="14"/>
      <c r="J7" s="30" t="s">
        <v>12</v>
      </c>
    </row>
    <row r="8" spans="2:12" ht="27" customHeight="1">
      <c r="B8" s="14" t="s">
        <v>13</v>
      </c>
      <c r="C8" s="51" t="s">
        <v>14</v>
      </c>
      <c r="D8" s="52"/>
      <c r="E8" s="52"/>
      <c r="F8" s="53"/>
      <c r="G8" s="54" t="s">
        <v>15</v>
      </c>
      <c r="H8" s="54"/>
      <c r="I8" s="54"/>
      <c r="J8" s="54"/>
    </row>
    <row r="9" spans="2:12">
      <c r="B9" s="15" t="s">
        <v>16</v>
      </c>
      <c r="C9" s="16" t="s">
        <v>17</v>
      </c>
      <c r="D9" s="16"/>
      <c r="E9" s="16"/>
      <c r="F9" s="16"/>
      <c r="G9" s="55" t="s">
        <v>18</v>
      </c>
      <c r="H9" s="55"/>
      <c r="I9" s="16" t="s">
        <v>19</v>
      </c>
      <c r="J9" s="31">
        <v>0.15</v>
      </c>
    </row>
    <row r="10" spans="2:12" ht="30">
      <c r="B10" s="50" t="s">
        <v>20</v>
      </c>
      <c r="C10" s="50" t="s">
        <v>21</v>
      </c>
      <c r="D10" s="50" t="s">
        <v>4</v>
      </c>
      <c r="E10" s="50" t="s">
        <v>22</v>
      </c>
      <c r="F10" s="50" t="s">
        <v>23</v>
      </c>
      <c r="G10" s="17" t="s">
        <v>24</v>
      </c>
      <c r="H10" s="16" t="s">
        <v>24</v>
      </c>
      <c r="I10" s="16" t="s">
        <v>24</v>
      </c>
      <c r="J10" s="16"/>
    </row>
    <row r="11" spans="2:12" ht="45" customHeight="1">
      <c r="B11" s="50"/>
      <c r="C11" s="50"/>
      <c r="D11" s="50"/>
      <c r="E11" s="50"/>
      <c r="F11" s="50"/>
      <c r="G11" s="17" t="s">
        <v>25</v>
      </c>
      <c r="H11" s="18" t="s">
        <v>26</v>
      </c>
      <c r="I11" s="14" t="s">
        <v>27</v>
      </c>
      <c r="J11" s="14" t="s">
        <v>28</v>
      </c>
    </row>
    <row r="12" spans="2:12" ht="69.75" customHeight="1">
      <c r="B12" s="14">
        <v>1</v>
      </c>
      <c r="C12" s="14"/>
      <c r="D12" s="19" t="s">
        <v>14</v>
      </c>
      <c r="E12" s="14"/>
      <c r="F12" s="14"/>
      <c r="G12" s="14"/>
      <c r="H12" s="18"/>
      <c r="I12" s="14"/>
      <c r="J12" s="14"/>
      <c r="K12" s="32"/>
    </row>
    <row r="13" spans="2:12" ht="30">
      <c r="B13" s="14" t="s">
        <v>29</v>
      </c>
      <c r="C13" s="14" t="s">
        <v>30</v>
      </c>
      <c r="D13" s="20" t="s">
        <v>31</v>
      </c>
      <c r="E13" s="14">
        <f>220*12</f>
        <v>2640</v>
      </c>
      <c r="F13" s="14" t="s">
        <v>32</v>
      </c>
      <c r="G13" s="21">
        <f>2150.2/220</f>
        <v>9.7736363636363635</v>
      </c>
      <c r="H13" s="21">
        <f>G13*0.7114</f>
        <v>6.9529649090909089</v>
      </c>
      <c r="I13" s="21">
        <f>(G13+H13)+((G13+H13)*$J$9)</f>
        <v>19.235591463636364</v>
      </c>
      <c r="J13" s="33">
        <f>I13*E13</f>
        <v>50781.961464</v>
      </c>
      <c r="K13" s="32"/>
    </row>
    <row r="14" spans="2:12" ht="39" customHeight="1">
      <c r="B14" s="22" t="s">
        <v>33</v>
      </c>
      <c r="C14" s="9" t="s">
        <v>30</v>
      </c>
      <c r="D14" s="23" t="s">
        <v>34</v>
      </c>
      <c r="E14" s="14">
        <f>220*12*5</f>
        <v>13200</v>
      </c>
      <c r="F14" s="14" t="s">
        <v>32</v>
      </c>
      <c r="G14" s="21">
        <f>1745.19/220</f>
        <v>7.9326818181818188</v>
      </c>
      <c r="H14" s="21">
        <f t="shared" ref="H14:H19" si="0">G14*0.7114</f>
        <v>5.6433098454545458</v>
      </c>
      <c r="I14" s="21">
        <f>(G14+H14)+((G14+H14)*J9)</f>
        <v>15.612390413181821</v>
      </c>
      <c r="J14" s="34">
        <f t="shared" ref="J14:J19" si="1">I14*E14</f>
        <v>206083.55345400004</v>
      </c>
      <c r="K14" s="35"/>
      <c r="L14" s="36"/>
    </row>
    <row r="15" spans="2:12" ht="25.5">
      <c r="B15" s="22" t="s">
        <v>35</v>
      </c>
      <c r="C15" s="9" t="s">
        <v>30</v>
      </c>
      <c r="D15" s="24" t="s">
        <v>36</v>
      </c>
      <c r="E15" s="14">
        <f>220*12</f>
        <v>2640</v>
      </c>
      <c r="F15" s="14" t="s">
        <v>32</v>
      </c>
      <c r="G15" s="21">
        <f>1933.17/220</f>
        <v>8.787136363636364</v>
      </c>
      <c r="H15" s="21">
        <f t="shared" si="0"/>
        <v>6.2511688090909097</v>
      </c>
      <c r="I15" s="21">
        <f>(G15+H15)+((G15+H15)*J9)</f>
        <v>17.294050948636364</v>
      </c>
      <c r="J15" s="34">
        <f t="shared" si="1"/>
        <v>45656.294504400001</v>
      </c>
      <c r="K15" s="35"/>
      <c r="L15" s="37"/>
    </row>
    <row r="16" spans="2:12" ht="51">
      <c r="B16" s="22" t="s">
        <v>37</v>
      </c>
      <c r="C16" s="9" t="s">
        <v>30</v>
      </c>
      <c r="D16" s="23" t="s">
        <v>38</v>
      </c>
      <c r="E16" s="14">
        <f>220*12*10</f>
        <v>26400</v>
      </c>
      <c r="F16" s="14" t="s">
        <v>32</v>
      </c>
      <c r="G16" s="21">
        <f>1333.47/220</f>
        <v>6.0612272727272725</v>
      </c>
      <c r="H16" s="21">
        <f t="shared" si="0"/>
        <v>4.311957081818182</v>
      </c>
      <c r="I16" s="21">
        <f>(G16+H16)+((G16+H16)*J9)</f>
        <v>11.929162007727273</v>
      </c>
      <c r="J16" s="34">
        <f t="shared" si="1"/>
        <v>314929.87700400001</v>
      </c>
      <c r="K16" s="35"/>
      <c r="L16" s="37"/>
    </row>
    <row r="17" spans="2:12" ht="25.5">
      <c r="B17" s="22" t="s">
        <v>39</v>
      </c>
      <c r="C17" s="9" t="s">
        <v>30</v>
      </c>
      <c r="D17" s="24" t="s">
        <v>40</v>
      </c>
      <c r="E17" s="14">
        <f>220*12</f>
        <v>2640</v>
      </c>
      <c r="F17" s="14" t="s">
        <v>32</v>
      </c>
      <c r="G17" s="21">
        <f>1745.19/220</f>
        <v>7.9326818181818188</v>
      </c>
      <c r="H17" s="21">
        <f t="shared" si="0"/>
        <v>5.6433098454545458</v>
      </c>
      <c r="I17" s="21">
        <f>(G17+H17)+((G17+H17)*J9)</f>
        <v>15.612390413181821</v>
      </c>
      <c r="J17" s="34">
        <f t="shared" si="1"/>
        <v>41216.710690800006</v>
      </c>
      <c r="K17" s="35"/>
      <c r="L17" s="37"/>
    </row>
    <row r="18" spans="2:12" ht="30">
      <c r="B18" s="22" t="s">
        <v>41</v>
      </c>
      <c r="C18" s="25" t="s">
        <v>42</v>
      </c>
      <c r="D18" s="23" t="s">
        <v>43</v>
      </c>
      <c r="E18" s="26">
        <f>E13+E14+E16+E17</f>
        <v>44880</v>
      </c>
      <c r="F18" s="9" t="s">
        <v>32</v>
      </c>
      <c r="G18" s="27">
        <f>1320/220*0.2</f>
        <v>1.2000000000000002</v>
      </c>
      <c r="H18" s="27">
        <f t="shared" si="0"/>
        <v>0.85368000000000022</v>
      </c>
      <c r="I18" s="21">
        <f>(G18+H18)+((G18+H18)*J9)</f>
        <v>2.3617320000000004</v>
      </c>
      <c r="J18" s="34">
        <f t="shared" si="1"/>
        <v>105994.53216000002</v>
      </c>
      <c r="K18" s="35"/>
      <c r="L18" s="37"/>
    </row>
    <row r="19" spans="2:12" ht="30">
      <c r="B19" s="22" t="s">
        <v>44</v>
      </c>
      <c r="C19" s="25" t="s">
        <v>45</v>
      </c>
      <c r="D19" s="23" t="s">
        <v>46</v>
      </c>
      <c r="E19" s="26">
        <f>E15</f>
        <v>2640</v>
      </c>
      <c r="F19" s="9" t="s">
        <v>32</v>
      </c>
      <c r="G19" s="27">
        <f>1933.17/220*0.3</f>
        <v>2.6361409090909089</v>
      </c>
      <c r="H19" s="27">
        <f t="shared" si="0"/>
        <v>1.8753506427272726</v>
      </c>
      <c r="I19" s="21">
        <f>(G19+H19)+((G19+H19)*J9)</f>
        <v>5.1882152845909086</v>
      </c>
      <c r="J19" s="34">
        <f t="shared" si="1"/>
        <v>13696.888351319998</v>
      </c>
      <c r="K19" s="35"/>
      <c r="L19" s="37"/>
    </row>
    <row r="20" spans="2:12" ht="30">
      <c r="B20" s="22" t="s">
        <v>47</v>
      </c>
      <c r="C20" s="17" t="s">
        <v>48</v>
      </c>
      <c r="D20" s="17" t="s">
        <v>49</v>
      </c>
      <c r="E20" s="14">
        <v>12</v>
      </c>
      <c r="F20" s="14" t="s">
        <v>50</v>
      </c>
      <c r="G20" s="21">
        <f>Veículo!C8</f>
        <v>2860</v>
      </c>
      <c r="H20" s="21"/>
      <c r="I20" s="21"/>
      <c r="J20" s="34">
        <f>E20*G20</f>
        <v>34320</v>
      </c>
      <c r="K20" s="35"/>
      <c r="L20" s="37"/>
    </row>
    <row r="21" spans="2:12" ht="15.75">
      <c r="B21" s="22" t="s">
        <v>51</v>
      </c>
      <c r="C21" s="28"/>
      <c r="D21" s="29" t="s">
        <v>52</v>
      </c>
      <c r="E21" s="14"/>
      <c r="F21" s="14" t="s">
        <v>53</v>
      </c>
      <c r="G21" s="21"/>
      <c r="H21" s="21"/>
      <c r="I21" s="21"/>
      <c r="J21" s="33">
        <f>Epi!H10</f>
        <v>8141.6280000000006</v>
      </c>
    </row>
    <row r="22" spans="2:12" ht="15.75">
      <c r="B22" s="56" t="s">
        <v>54</v>
      </c>
      <c r="C22" s="57"/>
      <c r="D22" s="57"/>
      <c r="E22" s="57"/>
      <c r="F22" s="57"/>
      <c r="G22" s="57"/>
      <c r="H22" s="57"/>
      <c r="I22" s="58"/>
      <c r="J22" s="38">
        <f>SUM(J13:J21)</f>
        <v>820821.4456285201</v>
      </c>
    </row>
  </sheetData>
  <mergeCells count="13">
    <mergeCell ref="B2:J5"/>
    <mergeCell ref="G9:H9"/>
    <mergeCell ref="B22:I22"/>
    <mergeCell ref="B10:B11"/>
    <mergeCell ref="C10:C11"/>
    <mergeCell ref="D10:D11"/>
    <mergeCell ref="E10:E11"/>
    <mergeCell ref="F10:F11"/>
    <mergeCell ref="B6:J6"/>
    <mergeCell ref="C7:F7"/>
    <mergeCell ref="G7:H7"/>
    <mergeCell ref="C8:F8"/>
    <mergeCell ref="G8:J8"/>
  </mergeCells>
  <pageMargins left="0.7" right="0.7" top="0.75" bottom="0.75" header="0.3" footer="0.3"/>
  <pageSetup paperSize="9" scale="4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GridLines="0" workbookViewId="0">
      <selection activeCell="F14" sqref="F14"/>
    </sheetView>
  </sheetViews>
  <sheetFormatPr defaultColWidth="9" defaultRowHeight="15"/>
  <cols>
    <col min="2" max="2" width="55.85546875" customWidth="1"/>
    <col min="5" max="5" width="15.85546875" customWidth="1"/>
    <col min="6" max="6" width="13.42578125" customWidth="1"/>
    <col min="7" max="7" width="12.140625" customWidth="1"/>
    <col min="8" max="8" width="12.28515625" customWidth="1"/>
  </cols>
  <sheetData>
    <row r="2" spans="1:8" ht="45">
      <c r="A2" s="5" t="s">
        <v>20</v>
      </c>
      <c r="B2" s="5" t="s">
        <v>4</v>
      </c>
      <c r="C2" s="6" t="s">
        <v>55</v>
      </c>
      <c r="D2" s="5" t="s">
        <v>56</v>
      </c>
      <c r="E2" s="5" t="s">
        <v>57</v>
      </c>
      <c r="F2" s="5" t="s">
        <v>58</v>
      </c>
      <c r="G2" s="5" t="s">
        <v>59</v>
      </c>
      <c r="H2" s="5" t="s">
        <v>60</v>
      </c>
    </row>
    <row r="3" spans="1:8" ht="45">
      <c r="A3" s="7">
        <v>1</v>
      </c>
      <c r="B3" s="8" t="s">
        <v>61</v>
      </c>
      <c r="C3" s="9">
        <v>1</v>
      </c>
      <c r="D3" s="9">
        <f>32</f>
        <v>32</v>
      </c>
      <c r="E3" s="9" t="s">
        <v>62</v>
      </c>
      <c r="F3" s="10" t="s">
        <v>63</v>
      </c>
      <c r="G3" s="10">
        <v>3.9710000000000001</v>
      </c>
      <c r="H3" s="10">
        <f t="shared" ref="H3:H9" si="0">G3*D3</f>
        <v>127.072</v>
      </c>
    </row>
    <row r="4" spans="1:8" ht="45">
      <c r="A4" s="7">
        <v>2</v>
      </c>
      <c r="B4" s="8" t="s">
        <v>64</v>
      </c>
      <c r="C4" s="9">
        <v>1</v>
      </c>
      <c r="D4" s="9">
        <f>32</f>
        <v>32</v>
      </c>
      <c r="E4" s="9" t="s">
        <v>62</v>
      </c>
      <c r="F4" s="10" t="s">
        <v>63</v>
      </c>
      <c r="G4" s="10">
        <v>1.6060000000000001</v>
      </c>
      <c r="H4" s="10">
        <f t="shared" si="0"/>
        <v>51.392000000000003</v>
      </c>
    </row>
    <row r="5" spans="1:8">
      <c r="A5" s="7">
        <v>3</v>
      </c>
      <c r="B5" s="11" t="s">
        <v>65</v>
      </c>
      <c r="C5" s="9">
        <v>1</v>
      </c>
      <c r="D5" s="9">
        <f>18*6</f>
        <v>108</v>
      </c>
      <c r="E5" s="9" t="s">
        <v>62</v>
      </c>
      <c r="F5" s="10" t="s">
        <v>66</v>
      </c>
      <c r="G5" s="10">
        <v>4.3890000000000002</v>
      </c>
      <c r="H5" s="10">
        <f t="shared" si="0"/>
        <v>474.012</v>
      </c>
    </row>
    <row r="6" spans="1:8" ht="30">
      <c r="A6" s="7">
        <v>4</v>
      </c>
      <c r="B6" s="8" t="s">
        <v>67</v>
      </c>
      <c r="C6" s="9">
        <v>1</v>
      </c>
      <c r="D6" s="9">
        <f>32</f>
        <v>32</v>
      </c>
      <c r="E6" s="9" t="s">
        <v>62</v>
      </c>
      <c r="F6" s="12" t="s">
        <v>63</v>
      </c>
      <c r="G6" s="10">
        <v>38.39</v>
      </c>
      <c r="H6" s="10">
        <f t="shared" si="0"/>
        <v>1228.48</v>
      </c>
    </row>
    <row r="7" spans="1:8">
      <c r="A7" s="7">
        <v>5</v>
      </c>
      <c r="B7" s="11" t="s">
        <v>68</v>
      </c>
      <c r="C7" s="9">
        <v>2</v>
      </c>
      <c r="D7" s="9">
        <f>64</f>
        <v>64</v>
      </c>
      <c r="E7" s="9" t="s">
        <v>62</v>
      </c>
      <c r="F7" s="10" t="s">
        <v>63</v>
      </c>
      <c r="G7" s="10">
        <v>42.79</v>
      </c>
      <c r="H7" s="10">
        <f t="shared" si="0"/>
        <v>2738.56</v>
      </c>
    </row>
    <row r="8" spans="1:8" ht="30">
      <c r="A8" s="7"/>
      <c r="B8" s="8" t="s">
        <v>69</v>
      </c>
      <c r="C8" s="9">
        <v>4</v>
      </c>
      <c r="D8" s="9">
        <f>4*18*4</f>
        <v>288</v>
      </c>
      <c r="E8" s="9" t="s">
        <v>62</v>
      </c>
      <c r="F8" s="10" t="s">
        <v>70</v>
      </c>
      <c r="G8" s="10">
        <v>3.4540000000000002</v>
      </c>
      <c r="H8" s="10">
        <f t="shared" si="0"/>
        <v>994.75200000000007</v>
      </c>
    </row>
    <row r="9" spans="1:8">
      <c r="A9" s="7">
        <v>6</v>
      </c>
      <c r="B9" s="11" t="s">
        <v>71</v>
      </c>
      <c r="C9" s="9">
        <v>2</v>
      </c>
      <c r="D9" s="9">
        <f>64</f>
        <v>64</v>
      </c>
      <c r="E9" s="9" t="s">
        <v>62</v>
      </c>
      <c r="F9" s="10" t="s">
        <v>63</v>
      </c>
      <c r="G9" s="10">
        <v>39.49</v>
      </c>
      <c r="H9" s="10">
        <f t="shared" si="0"/>
        <v>2527.36</v>
      </c>
    </row>
    <row r="10" spans="1:8">
      <c r="A10" s="60" t="s">
        <v>60</v>
      </c>
      <c r="B10" s="61"/>
      <c r="C10" s="61"/>
      <c r="D10" s="61"/>
      <c r="E10" s="61"/>
      <c r="F10" s="61"/>
      <c r="G10" s="62"/>
      <c r="H10" s="13">
        <f>SUM(H3:H9)</f>
        <v>8141.6280000000006</v>
      </c>
    </row>
  </sheetData>
  <mergeCells count="1">
    <mergeCell ref="A10:G10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1"/>
  <sheetViews>
    <sheetView showGridLines="0" workbookViewId="0">
      <selection activeCell="F18" sqref="F18"/>
    </sheetView>
  </sheetViews>
  <sheetFormatPr defaultColWidth="9" defaultRowHeight="15"/>
  <cols>
    <col min="2" max="2" width="9" customWidth="1"/>
    <col min="3" max="7" width="13.42578125" customWidth="1"/>
    <col min="8" max="8" width="13.85546875"/>
  </cols>
  <sheetData>
    <row r="7" spans="2:8">
      <c r="B7" s="1" t="s">
        <v>72</v>
      </c>
      <c r="C7" s="2">
        <v>45231</v>
      </c>
      <c r="D7" s="2">
        <v>45261</v>
      </c>
      <c r="E7" s="2">
        <v>45292</v>
      </c>
      <c r="F7" s="2">
        <v>45323</v>
      </c>
      <c r="G7" s="2">
        <v>45352</v>
      </c>
      <c r="H7" s="2">
        <v>45383</v>
      </c>
    </row>
    <row r="8" spans="2:8">
      <c r="B8" s="1" t="s">
        <v>73</v>
      </c>
      <c r="C8" s="3">
        <f>'Composição '!J22/12</f>
        <v>68401.787135710008</v>
      </c>
      <c r="D8" s="3">
        <f t="shared" ref="D8:H8" si="0">C8</f>
        <v>68401.787135710008</v>
      </c>
      <c r="E8" s="3">
        <f t="shared" si="0"/>
        <v>68401.787135710008</v>
      </c>
      <c r="F8" s="3">
        <f t="shared" si="0"/>
        <v>68401.787135710008</v>
      </c>
      <c r="G8" s="3">
        <f t="shared" si="0"/>
        <v>68401.787135710008</v>
      </c>
      <c r="H8" s="3">
        <f t="shared" si="0"/>
        <v>68401.787135710008</v>
      </c>
    </row>
    <row r="9" spans="2:8">
      <c r="B9" s="4"/>
    </row>
    <row r="10" spans="2:8">
      <c r="B10" s="1" t="s">
        <v>72</v>
      </c>
      <c r="C10" s="2">
        <v>45413</v>
      </c>
      <c r="D10" s="2">
        <v>45444</v>
      </c>
      <c r="E10" s="2">
        <v>45474</v>
      </c>
      <c r="F10" s="2">
        <v>45505</v>
      </c>
      <c r="G10" s="2">
        <v>45536</v>
      </c>
      <c r="H10" s="2">
        <v>45566</v>
      </c>
    </row>
    <row r="11" spans="2:8">
      <c r="B11" s="1" t="s">
        <v>73</v>
      </c>
      <c r="C11" s="3">
        <f t="shared" ref="C11:H11" si="1">C8</f>
        <v>68401.787135710008</v>
      </c>
      <c r="D11" s="3">
        <f t="shared" si="1"/>
        <v>68401.787135710008</v>
      </c>
      <c r="E11" s="3">
        <f t="shared" si="1"/>
        <v>68401.787135710008</v>
      </c>
      <c r="F11" s="3">
        <f t="shared" si="1"/>
        <v>68401.787135710008</v>
      </c>
      <c r="G11" s="3">
        <f t="shared" si="1"/>
        <v>68401.787135710008</v>
      </c>
      <c r="H11" s="3">
        <f t="shared" si="1"/>
        <v>68401.787135710008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Veículo</vt:lpstr>
      <vt:lpstr>Composição </vt:lpstr>
      <vt:lpstr>Epi</vt:lpstr>
      <vt:lpstr>Mensal</vt:lpstr>
      <vt:lpstr>'Composição 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Mendonça</dc:creator>
  <cp:lastModifiedBy>Tatiane Katheryne</cp:lastModifiedBy>
  <dcterms:created xsi:type="dcterms:W3CDTF">2015-06-05T18:19:00Z</dcterms:created>
  <dcterms:modified xsi:type="dcterms:W3CDTF">2023-10-06T18:50:59Z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FBC272E2BC0A437EABC502F551E4C0DD</vt:lpwstr>
  </property>
  <property fmtid="{D5CDD505-2E9C-101B-9397-08002B2CF9AE}" pid="3" name="KSOProductBuildVer">
    <vt:lpwstr>1046-12.2.0.13193</vt:lpwstr>
  </property>
</Properties>
</file>